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userName="Sophie Mancebo" algorithmName="SHA-512" hashValue="27PDf58ALW82ywkrwqGv8BIvxhM6Yp2FgSy75GOPBg+OkpZpIKRSwDJnj7XUHrPUPfqvsf1Hc8AFJwjzqkeezg==" saltValue="TM5//4H808PjG9BcejXxXQ==" spinCount="100000"/>
  <workbookPr backupFile="1"/>
  <mc:AlternateContent xmlns:mc="http://schemas.openxmlformats.org/markup-compatibility/2006">
    <mc:Choice Requires="x15">
      <x15ac:absPath xmlns:x15ac="http://schemas.microsoft.com/office/spreadsheetml/2010/11/ac" url="C:\Users\one_b\SCN Administrative Dropbox\David Cook\SCN Administrative Team Folder (1)\"/>
    </mc:Choice>
  </mc:AlternateContent>
  <xr:revisionPtr revIDLastSave="0" documentId="13_ncr:10001_{25998B0B-7D32-4858-9FFF-00838EDC70FB}" xr6:coauthVersionLast="47" xr6:coauthVersionMax="47" xr10:uidLastSave="{00000000-0000-0000-0000-000000000000}"/>
  <bookViews>
    <workbookView xWindow="-120" yWindow="-120" windowWidth="29040" windowHeight="15840" tabRatio="582" activeTab="3" xr2:uid="{00000000-000D-0000-FFFF-FFFF00000000}"/>
  </bookViews>
  <sheets>
    <sheet name="SP! Accounts &amp; Investments" sheetId="7" r:id="rId1"/>
    <sheet name="Member Payments" sheetId="2" r:id="rId2"/>
    <sheet name="Member Fees Income" sheetId="11" r:id="rId3"/>
    <sheet name="Disputes " sheetId="13" r:id="rId4"/>
    <sheet name="SP! Quarterly 5 yrs" sheetId="10" r:id="rId5"/>
    <sheet name="SP! Yearly Historic" sheetId="9" r:id="rId6"/>
  </sheets>
  <definedNames>
    <definedName name="_xlnm._FilterDatabase" localSheetId="1" hidden="1">'Member Payments'!$A$3:$I$100</definedName>
    <definedName name="_xlnm.Print_Area" localSheetId="3">'Disputes '!$D$1:$T$35</definedName>
    <definedName name="_xlnm.Print_Area" localSheetId="0">'SP! Accounts &amp; Investments'!$A$1:$H$30</definedName>
    <definedName name="_xlnm.Print_Area" localSheetId="4">'SP! Quarterly 5 yrs'!$U:$AI</definedName>
    <definedName name="_xlnm.Print_Area" localSheetId="5">'SP! Yearly Historic'!$J:$U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H7" i="13"/>
  <c r="J82" i="2"/>
  <c r="J27" i="2"/>
  <c r="J28" i="2"/>
  <c r="J30" i="2"/>
  <c r="J71" i="2"/>
  <c r="G8" i="13"/>
  <c r="F8" i="13"/>
  <c r="T11" i="13" s="1"/>
  <c r="E8" i="13"/>
  <c r="T9" i="13" s="1"/>
  <c r="J4" i="11"/>
  <c r="H8" i="7"/>
  <c r="H9" i="7" s="1"/>
  <c r="H10" i="7" s="1"/>
  <c r="G115" i="2"/>
  <c r="E26" i="7"/>
  <c r="H24" i="7"/>
  <c r="AH2" i="10" s="1"/>
  <c r="T3" i="9" l="1"/>
  <c r="T4" i="9"/>
  <c r="AH5" i="10"/>
  <c r="T13" i="13"/>
  <c r="H8" i="13"/>
  <c r="J6" i="11" s="1"/>
  <c r="J9" i="11" s="1"/>
  <c r="J5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2" i="2"/>
  <c r="J73" i="2"/>
  <c r="J74" i="2"/>
  <c r="J75" i="2"/>
  <c r="J76" i="2"/>
  <c r="J77" i="2"/>
  <c r="J78" i="2"/>
  <c r="J79" i="2"/>
  <c r="J80" i="2"/>
  <c r="J81" i="2"/>
  <c r="J29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4" i="2" l="1"/>
  <c r="H56" i="13" l="1"/>
  <c r="H53" i="13"/>
  <c r="H32" i="13"/>
  <c r="H18" i="13"/>
  <c r="H22" i="13"/>
  <c r="H47" i="13" l="1"/>
  <c r="H44" i="13"/>
  <c r="H43" i="13"/>
  <c r="H42" i="13"/>
  <c r="G41" i="13"/>
  <c r="H41" i="13" s="1"/>
  <c r="G40" i="13"/>
  <c r="G39" i="13"/>
  <c r="H39" i="13" s="1"/>
  <c r="G38" i="13"/>
  <c r="G37" i="13"/>
  <c r="H37" i="13" s="1"/>
  <c r="G36" i="13"/>
  <c r="H33" i="13"/>
  <c r="H21" i="13"/>
  <c r="H31" i="13"/>
  <c r="G29" i="13"/>
  <c r="H20" i="13"/>
  <c r="H19" i="13"/>
  <c r="H17" i="13"/>
  <c r="H16" i="13"/>
  <c r="H15" i="13"/>
  <c r="H25" i="13" l="1"/>
  <c r="F13" i="13"/>
  <c r="E13" i="13"/>
  <c r="S9" i="13" s="1"/>
  <c r="G13" i="13"/>
  <c r="S11" i="13" l="1"/>
  <c r="H13" i="13"/>
  <c r="I6" i="11" s="1"/>
  <c r="F25" i="13"/>
  <c r="G25" i="13" l="1"/>
  <c r="S13" i="13" s="1"/>
  <c r="E25" i="13"/>
  <c r="J106" i="2" l="1"/>
  <c r="J107" i="2"/>
  <c r="B10" i="10" l="1"/>
  <c r="R9" i="13"/>
  <c r="R11" i="13"/>
  <c r="F34" i="13"/>
  <c r="Q11" i="13" s="1"/>
  <c r="E34" i="13"/>
  <c r="Q9" i="13" s="1"/>
  <c r="X6" i="10"/>
  <c r="E51" i="13"/>
  <c r="P9" i="13" s="1"/>
  <c r="E54" i="13"/>
  <c r="G54" i="13" s="1"/>
  <c r="G55" i="13"/>
  <c r="C3" i="11"/>
  <c r="C4" i="11" s="1"/>
  <c r="G25" i="7"/>
  <c r="A6" i="11"/>
  <c r="H4" i="7"/>
  <c r="H5" i="7" s="1"/>
  <c r="G3" i="11"/>
  <c r="G4" i="11" s="1"/>
  <c r="F3" i="11"/>
  <c r="F4" i="11" s="1"/>
  <c r="E3" i="11"/>
  <c r="D3" i="11"/>
  <c r="D4" i="11" s="1"/>
  <c r="B3" i="11"/>
  <c r="B4" i="11" s="1"/>
  <c r="E4" i="11"/>
  <c r="Y8" i="10"/>
  <c r="V8" i="10"/>
  <c r="F90" i="13"/>
  <c r="L11" i="13" s="1"/>
  <c r="E90" i="13"/>
  <c r="L9" i="13" s="1"/>
  <c r="F51" i="13"/>
  <c r="P11" i="13" s="1"/>
  <c r="F62" i="13"/>
  <c r="O11" i="13" s="1"/>
  <c r="F70" i="13"/>
  <c r="N11" i="13" s="1"/>
  <c r="F73" i="13"/>
  <c r="M11" i="13" s="1"/>
  <c r="E73" i="13"/>
  <c r="M9" i="13" s="1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O10" i="9"/>
  <c r="P12" i="9" s="1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E70" i="13"/>
  <c r="G65" i="13" s="1"/>
  <c r="W6" i="10"/>
  <c r="Q10" i="9"/>
  <c r="Q12" i="9" s="1"/>
  <c r="T10" i="10" l="1"/>
  <c r="L10" i="10"/>
  <c r="C12" i="9"/>
  <c r="K12" i="9"/>
  <c r="J12" i="9"/>
  <c r="I10" i="10"/>
  <c r="S10" i="10"/>
  <c r="E10" i="10"/>
  <c r="N10" i="10"/>
  <c r="F12" i="9"/>
  <c r="N12" i="9"/>
  <c r="K10" i="10"/>
  <c r="P10" i="10"/>
  <c r="U10" i="10"/>
  <c r="H12" i="9"/>
  <c r="D10" i="10"/>
  <c r="J10" i="10"/>
  <c r="D12" i="9"/>
  <c r="G10" i="10"/>
  <c r="O10" i="10"/>
  <c r="G12" i="9"/>
  <c r="O12" i="9"/>
  <c r="M10" i="10"/>
  <c r="I12" i="9"/>
  <c r="C10" i="10"/>
  <c r="V10" i="10"/>
  <c r="F10" i="10"/>
  <c r="L12" i="9"/>
  <c r="E12" i="9"/>
  <c r="H10" i="10"/>
  <c r="H4" i="11"/>
  <c r="W5" i="10"/>
  <c r="W8" i="10" s="1"/>
  <c r="W10" i="10" s="1"/>
  <c r="AA5" i="10"/>
  <c r="M12" i="9"/>
  <c r="Q10" i="10"/>
  <c r="R10" i="10"/>
  <c r="Q13" i="13"/>
  <c r="G6" i="11" s="1"/>
  <c r="G9" i="11" s="1"/>
  <c r="L13" i="13"/>
  <c r="B6" i="11" s="1"/>
  <c r="B9" i="11" s="1"/>
  <c r="M13" i="13"/>
  <c r="C6" i="11" s="1"/>
  <c r="C9" i="11" s="1"/>
  <c r="P13" i="13"/>
  <c r="F6" i="11" s="1"/>
  <c r="F9" i="11" s="1"/>
  <c r="E62" i="13"/>
  <c r="O9" i="13" s="1"/>
  <c r="O13" i="13" s="1"/>
  <c r="E6" i="11" s="1"/>
  <c r="E9" i="11" s="1"/>
  <c r="H65" i="13"/>
  <c r="N9" i="13"/>
  <c r="N13" i="13" s="1"/>
  <c r="D6" i="11" s="1"/>
  <c r="D9" i="11" s="1"/>
  <c r="R13" i="13"/>
  <c r="H6" i="11" s="1"/>
  <c r="H9" i="11" s="1"/>
  <c r="H6" i="7"/>
  <c r="J115" i="2"/>
  <c r="H25" i="7" s="1"/>
  <c r="AH6" i="10" l="1"/>
  <c r="AH8" i="10" s="1"/>
  <c r="AH10" i="10" s="1"/>
  <c r="T8" i="9"/>
  <c r="T10" i="9" s="1"/>
  <c r="AB5" i="10"/>
  <c r="I4" i="11"/>
  <c r="I9" i="11"/>
  <c r="X5" i="10"/>
  <c r="X8" i="10" s="1"/>
  <c r="H12" i="7" l="1"/>
  <c r="H27" i="7" s="1"/>
  <c r="AF8" i="10"/>
  <c r="AG10" i="10" s="1"/>
  <c r="AC8" i="10"/>
  <c r="X10" i="10"/>
  <c r="Y10" i="10"/>
  <c r="S10" i="9" l="1"/>
  <c r="T12" i="9" s="1"/>
  <c r="AD8" i="10"/>
  <c r="Z5" i="10"/>
  <c r="Z8" i="10" s="1"/>
  <c r="Z10" i="10" s="1"/>
  <c r="AF10" i="10" l="1"/>
  <c r="AE10" i="10"/>
  <c r="AD10" i="10"/>
  <c r="AB8" i="10"/>
  <c r="AC10" i="10" s="1"/>
  <c r="R10" i="9"/>
  <c r="AA8" i="10"/>
  <c r="R12" i="9" l="1"/>
  <c r="S12" i="9"/>
  <c r="AA10" i="10"/>
  <c r="AB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Cook</author>
  </authors>
  <commentList>
    <comment ref="F32" authorId="0" shapeId="0" xr:uid="{677E3E03-A6FD-4213-A260-707CC7F46392}">
      <text>
        <r>
          <rPr>
            <b/>
            <sz val="9"/>
            <color indexed="81"/>
            <rFont val="Tahoma"/>
            <family val="2"/>
          </rPr>
          <t>David Cook:</t>
        </r>
        <r>
          <rPr>
            <sz val="9"/>
            <color indexed="81"/>
            <rFont val="Tahoma"/>
            <family val="2"/>
          </rPr>
          <t xml:space="preserve">
$3000
+
$2000</t>
        </r>
      </text>
    </comment>
    <comment ref="E33" authorId="0" shapeId="0" xr:uid="{096B5795-38D5-4B13-9FAD-91F3D8FA4FA1}">
      <text>
        <r>
          <rPr>
            <b/>
            <sz val="9"/>
            <color indexed="81"/>
            <rFont val="Tahoma"/>
            <family val="2"/>
          </rPr>
          <t>David Cook:</t>
        </r>
        <r>
          <rPr>
            <sz val="9"/>
            <color indexed="81"/>
            <rFont val="Tahoma"/>
            <family val="2"/>
          </rPr>
          <t xml:space="preserve">
Eur 11,415.91</t>
        </r>
      </text>
    </comment>
  </commentList>
</comments>
</file>

<file path=xl/sharedStrings.xml><?xml version="1.0" encoding="utf-8"?>
<sst xmlns="http://schemas.openxmlformats.org/spreadsheetml/2006/main" count="621" uniqueCount="356">
  <si>
    <t>As Of:</t>
  </si>
  <si>
    <t>Member Name</t>
  </si>
  <si>
    <t>Reconciled</t>
  </si>
  <si>
    <t>Date Paid</t>
  </si>
  <si>
    <t xml:space="preserve">Net Amount </t>
  </si>
  <si>
    <t>Payouts</t>
  </si>
  <si>
    <t>Explanations</t>
  </si>
  <si>
    <t>Pending "R"</t>
  </si>
  <si>
    <t>Payee</t>
  </si>
  <si>
    <t>RBC Account</t>
  </si>
  <si>
    <t>Checking Account</t>
  </si>
  <si>
    <t>Wells Fargo CD</t>
  </si>
  <si>
    <t>Axa Investment</t>
  </si>
  <si>
    <t>RBC Money Market</t>
  </si>
  <si>
    <t>RBC CD</t>
  </si>
  <si>
    <t>Owed To SecurityPlus</t>
  </si>
  <si>
    <t>Year</t>
  </si>
  <si>
    <t>Country</t>
  </si>
  <si>
    <t>SCN#</t>
  </si>
  <si>
    <t>Pending Reconciling</t>
  </si>
  <si>
    <t>Notes</t>
  </si>
  <si>
    <t>Balance</t>
  </si>
  <si>
    <t>Date</t>
  </si>
  <si>
    <t>Deposit</t>
  </si>
  <si>
    <t>Investments</t>
  </si>
  <si>
    <t>Air System GmbH</t>
  </si>
  <si>
    <t>Ref No.</t>
  </si>
  <si>
    <t>Memo</t>
  </si>
  <si>
    <t>Payment</t>
  </si>
  <si>
    <t>Reconciliation Status</t>
  </si>
  <si>
    <t>Type</t>
  </si>
  <si>
    <t>Account</t>
  </si>
  <si>
    <t>Added in Banking</t>
  </si>
  <si>
    <t>Allservices srl.</t>
  </si>
  <si>
    <t>Hartwick O'Shea &amp; Cartwright Ltd.</t>
  </si>
  <si>
    <t>MBS Speditions</t>
  </si>
  <si>
    <t>Aqua Air Freight Services</t>
  </si>
  <si>
    <t>BCube Logistics</t>
  </si>
  <si>
    <t>A.J. Worldwide Services Inc.</t>
  </si>
  <si>
    <t>Income</t>
  </si>
  <si>
    <t>Wells Fargo - Checking Account</t>
  </si>
  <si>
    <t>Fund Total</t>
  </si>
  <si>
    <t>TOTAL SECURITYPLUS!</t>
  </si>
  <si>
    <t>4th Quarter 2005</t>
  </si>
  <si>
    <t>4th Quarter 2006</t>
  </si>
  <si>
    <t>4th Quarter 2007</t>
  </si>
  <si>
    <t>4th Quarter 2008</t>
  </si>
  <si>
    <t>4th Quarter 2009</t>
  </si>
  <si>
    <t>4th Quarter 2010</t>
  </si>
  <si>
    <t>4th Quarter 2011</t>
  </si>
  <si>
    <t>4th Quarter 2012</t>
  </si>
  <si>
    <t>4th Quarter 2013</t>
  </si>
  <si>
    <t>4th Quarter 2014</t>
  </si>
  <si>
    <t>4th Quarter 2015</t>
  </si>
  <si>
    <t>4th Quarter 2016</t>
  </si>
  <si>
    <t>4th Quarter 2017</t>
  </si>
  <si>
    <t>4th Quarter 2018</t>
  </si>
  <si>
    <t>4th Quarter 2019</t>
  </si>
  <si>
    <t>Total SP! Fund</t>
  </si>
  <si>
    <t>Yearly Variation</t>
  </si>
  <si>
    <t>Q2</t>
  </si>
  <si>
    <t>Q3</t>
  </si>
  <si>
    <t xml:space="preserve">Q2 </t>
  </si>
  <si>
    <t xml:space="preserve">Q3 </t>
  </si>
  <si>
    <t>Quaterly Variation</t>
  </si>
  <si>
    <t xml:space="preserve">Disputes paid </t>
  </si>
  <si>
    <t xml:space="preserve">Disputes recovered </t>
  </si>
  <si>
    <t>Totals 2016</t>
  </si>
  <si>
    <t>Disp. Reinbursed</t>
  </si>
  <si>
    <t>Totals 2017</t>
  </si>
  <si>
    <t>Totals 2018</t>
  </si>
  <si>
    <t>CFL</t>
  </si>
  <si>
    <t>Totals 2019</t>
  </si>
  <si>
    <t>Totals 2020</t>
  </si>
  <si>
    <t xml:space="preserve">Blue Axis Shipping and Freight </t>
  </si>
  <si>
    <t xml:space="preserve">Silk Express Freight Pte. Ltd. </t>
  </si>
  <si>
    <t>Interchez</t>
  </si>
  <si>
    <t>Compass Logistics</t>
  </si>
  <si>
    <t xml:space="preserve">Kras-Log Limited </t>
  </si>
  <si>
    <t xml:space="preserve">Thompson Ahern &amp; Co. Ltd. </t>
  </si>
  <si>
    <t xml:space="preserve">U.S. Group Consolidator, Inc. </t>
  </si>
  <si>
    <t xml:space="preserve">The Regency Express Co. </t>
  </si>
  <si>
    <t xml:space="preserve">FTS INTERNATIONAL EXPRESS INC </t>
  </si>
  <si>
    <t xml:space="preserve">Havener Shipping Services llc </t>
  </si>
  <si>
    <t xml:space="preserve">Atlastrans </t>
  </si>
  <si>
    <t xml:space="preserve">Allservices srl. </t>
  </si>
  <si>
    <t xml:space="preserve">EA Logistics </t>
  </si>
  <si>
    <t>Soonest Logistics</t>
  </si>
  <si>
    <t xml:space="preserve">St. John Freight Systems </t>
  </si>
  <si>
    <t xml:space="preserve">Quick Cargo UK </t>
  </si>
  <si>
    <t xml:space="preserve">Sea Con Shipping </t>
  </si>
  <si>
    <t xml:space="preserve">Overseas Transport Systems </t>
  </si>
  <si>
    <t>BSI</t>
  </si>
  <si>
    <t xml:space="preserve">Dockx Logistics </t>
  </si>
  <si>
    <t>Ausline Shipping</t>
  </si>
  <si>
    <t xml:space="preserve">Eastrong International Logistics </t>
  </si>
  <si>
    <t>Derco Logistica Integral</t>
  </si>
  <si>
    <t>Totals 2015</t>
  </si>
  <si>
    <t>Platinum Cargo Logistics, Inc.</t>
  </si>
  <si>
    <t xml:space="preserve">Jongosi Freight </t>
  </si>
  <si>
    <t>Quick Cargo UK</t>
  </si>
  <si>
    <t>Marko Service</t>
  </si>
  <si>
    <t>Jongosi Freight</t>
  </si>
  <si>
    <t>Khattab Shipping</t>
  </si>
  <si>
    <t>Trium Logistics LLC</t>
  </si>
  <si>
    <t>MTI Worldwide Logistics Corporation</t>
  </si>
  <si>
    <t>Rotra Air &amp; Ocean bv</t>
  </si>
  <si>
    <t>Pacific Integrated Logistics</t>
  </si>
  <si>
    <t>Kilomaker</t>
  </si>
  <si>
    <t>Wallis Shipping Services Ltd.</t>
  </si>
  <si>
    <t>New Globe Logistics</t>
  </si>
  <si>
    <t>The Regency Express Co.</t>
  </si>
  <si>
    <t>Cargo Express Logistics LLC</t>
  </si>
  <si>
    <t xml:space="preserve">Kilomaker </t>
  </si>
  <si>
    <t>Mat Cargo Madrid</t>
  </si>
  <si>
    <t>ABF Freight</t>
  </si>
  <si>
    <t>AGL Co., Ltd.</t>
  </si>
  <si>
    <t>Freight Reach</t>
  </si>
  <si>
    <t>Net Splus Fees Income (Fees - Costs)</t>
  </si>
  <si>
    <t>Tot Net Result (Net Income+net Disputes)</t>
  </si>
  <si>
    <t xml:space="preserve">Securityplus! Fees collected </t>
  </si>
  <si>
    <t>Securityplus! Costs</t>
  </si>
  <si>
    <t>Member - Claimant</t>
  </si>
  <si>
    <t>Member - Debtor</t>
  </si>
  <si>
    <t>Status</t>
  </si>
  <si>
    <t>Open</t>
  </si>
  <si>
    <t>Open-FRDS</t>
  </si>
  <si>
    <t>Bank Ch.</t>
  </si>
  <si>
    <t>Closed</t>
  </si>
  <si>
    <t>Closed '20</t>
  </si>
  <si>
    <t xml:space="preserve">Global Star Int. &amp; Transports Int. Roger Benaim </t>
  </si>
  <si>
    <t>Closed '19</t>
  </si>
  <si>
    <t>Various members</t>
  </si>
  <si>
    <t>Payments to SCN o/b Securityplus</t>
  </si>
  <si>
    <t>TOTAL SP! Account</t>
  </si>
  <si>
    <t xml:space="preserve">CURRENT RBC </t>
  </si>
  <si>
    <t>Wallis - LOAN</t>
  </si>
  <si>
    <t>Alfa Forwarding</t>
  </si>
  <si>
    <t xml:space="preserve">Amount paid </t>
  </si>
  <si>
    <t>CHECKING</t>
  </si>
  <si>
    <t>Totals 2021</t>
  </si>
  <si>
    <t>4th Quarter 2020</t>
  </si>
  <si>
    <t>Q1 2021 close</t>
  </si>
  <si>
    <t>Q2 2021 close</t>
  </si>
  <si>
    <t>Q3 2021 close</t>
  </si>
  <si>
    <t>Deccan Freight Logistics Ltd.</t>
  </si>
  <si>
    <t>debt to Multihub</t>
  </si>
  <si>
    <t>RCL Agencies Inc.</t>
  </si>
  <si>
    <t>Merzario UK</t>
  </si>
  <si>
    <t>Q4 2017</t>
  </si>
  <si>
    <t xml:space="preserve">Q1 </t>
  </si>
  <si>
    <t>Q4 2016</t>
  </si>
  <si>
    <t>Q4 2018</t>
  </si>
  <si>
    <t>Q4 2019</t>
  </si>
  <si>
    <t xml:space="preserve"> Q4 2020</t>
  </si>
  <si>
    <t>Q4 2015</t>
  </si>
  <si>
    <t>Fund Contributions</t>
  </si>
  <si>
    <t>(RBC Fund + Checking account + funds pending reconciling from SCN)</t>
  </si>
  <si>
    <t>Wallis Shipping</t>
  </si>
  <si>
    <t>Kras Logisitcs UK</t>
  </si>
  <si>
    <t>Blue Axis Shipping</t>
  </si>
  <si>
    <t>Bcube, Allsevices, Air System, AGL &amp; A.J. W'wide</t>
  </si>
  <si>
    <t>Ch. asset value</t>
  </si>
  <si>
    <t>Q1</t>
  </si>
  <si>
    <t>Closed - '21</t>
  </si>
  <si>
    <t>Net Annual Dispute Recovered</t>
  </si>
  <si>
    <t>Kras Logistics DE</t>
  </si>
  <si>
    <t>Max Wings</t>
  </si>
  <si>
    <t>Yeniay, TK</t>
  </si>
  <si>
    <t>MBS, NL</t>
  </si>
  <si>
    <t>Leadership, IT</t>
  </si>
  <si>
    <t>Kras Logistics UK</t>
  </si>
  <si>
    <t>Q4 2022 close</t>
  </si>
  <si>
    <t>Q4 2020 Close</t>
  </si>
  <si>
    <t>Totals 2022</t>
  </si>
  <si>
    <t>Q4 2021</t>
  </si>
  <si>
    <t>Q1 2022</t>
  </si>
  <si>
    <t>4th Quarter 2021</t>
  </si>
  <si>
    <t>TCC Cargo (Malco Cargo)</t>
  </si>
  <si>
    <t>Colombia</t>
  </si>
  <si>
    <t>HQ</t>
  </si>
  <si>
    <t>Multifreight Consolidator System, Inc.</t>
  </si>
  <si>
    <t>Philippines</t>
  </si>
  <si>
    <t>Freightzen Logistics Ltd.</t>
  </si>
  <si>
    <t>Thailand</t>
  </si>
  <si>
    <t>Maxx World Maxx World Logistics Co., Ltd.</t>
  </si>
  <si>
    <t>CTS Int. Transportation</t>
  </si>
  <si>
    <t>China</t>
  </si>
  <si>
    <t>Sharaf Shipping</t>
  </si>
  <si>
    <t>Saudi Arabia</t>
  </si>
  <si>
    <t>Minh Logistics</t>
  </si>
  <si>
    <t>Vietnam</t>
  </si>
  <si>
    <t>Seacon, SE</t>
  </si>
  <si>
    <t>Air Masters Cargo</t>
  </si>
  <si>
    <t>France</t>
  </si>
  <si>
    <t>Top Air Logistics Xiamen Co Ltd</t>
  </si>
  <si>
    <t>NBA Int Logistics</t>
  </si>
  <si>
    <t>Azerbaijan</t>
  </si>
  <si>
    <t>Freyer International Logistics</t>
  </si>
  <si>
    <t>India</t>
  </si>
  <si>
    <t>MC Trans S.A.</t>
  </si>
  <si>
    <t>Switzerland</t>
  </si>
  <si>
    <t>Uni-Express</t>
  </si>
  <si>
    <t>Malaysia</t>
  </si>
  <si>
    <t>Stock Logistic Transport SL</t>
  </si>
  <si>
    <t>Spain</t>
  </si>
  <si>
    <t>Globalog Premium Cargo Co.</t>
  </si>
  <si>
    <t>Portugal</t>
  </si>
  <si>
    <t xml:space="preserve">Cargo Future / Road-Times </t>
  </si>
  <si>
    <t>CIMC Anda Shun Int Logistic</t>
  </si>
  <si>
    <t>Shine Int. transportation</t>
  </si>
  <si>
    <t>ASF, Romania</t>
  </si>
  <si>
    <t>Romania</t>
  </si>
  <si>
    <t>PSTS Logistics Pvt Ltd</t>
  </si>
  <si>
    <t>Guatemala</t>
  </si>
  <si>
    <t xml:space="preserve">Peninsula Shipping Co. L.L.C. </t>
  </si>
  <si>
    <t>UAE</t>
  </si>
  <si>
    <t>Air &amp; Sea International</t>
  </si>
  <si>
    <t>USA</t>
  </si>
  <si>
    <t>Yeniay Lojistik AS</t>
  </si>
  <si>
    <t>Turkey</t>
  </si>
  <si>
    <t>Amatrans</t>
  </si>
  <si>
    <t>Italy</t>
  </si>
  <si>
    <t>Asap Cargo Limited</t>
  </si>
  <si>
    <t>UK</t>
  </si>
  <si>
    <t>Enlace</t>
  </si>
  <si>
    <t>Honduras</t>
  </si>
  <si>
    <t>Cotransa - Consignaciones Transitos..</t>
  </si>
  <si>
    <t>Repnunmar</t>
  </si>
  <si>
    <t>ActivLog</t>
  </si>
  <si>
    <t>Morocco</t>
  </si>
  <si>
    <t>Kras-Logistics GmbH</t>
  </si>
  <si>
    <t>Germany</t>
  </si>
  <si>
    <t>LNL (Cambodia) Co., Ltd.</t>
  </si>
  <si>
    <t>Cambodia</t>
  </si>
  <si>
    <t>Norman Global Logistics HK Ltd.</t>
  </si>
  <si>
    <t>ILS Cargo</t>
  </si>
  <si>
    <t>Chile</t>
  </si>
  <si>
    <t>Stellar International</t>
  </si>
  <si>
    <t>New Zealand</t>
  </si>
  <si>
    <t>Shipmasters International Freight Ltda.</t>
  </si>
  <si>
    <t>Brasil</t>
  </si>
  <si>
    <t>Dual Air &amp; Sea</t>
  </si>
  <si>
    <t>Korea</t>
  </si>
  <si>
    <t>$0,00</t>
  </si>
  <si>
    <t>Freight Reach, KY</t>
  </si>
  <si>
    <t>Closed '22</t>
  </si>
  <si>
    <t>Lantrans</t>
  </si>
  <si>
    <t>Russia</t>
  </si>
  <si>
    <t>Caspi Freight Forwarding</t>
  </si>
  <si>
    <t>Israel</t>
  </si>
  <si>
    <t>Naxco Shipping</t>
  </si>
  <si>
    <t>Dahnay Logistics</t>
  </si>
  <si>
    <t>Seven Ocean Transport Pvt Ltd</t>
  </si>
  <si>
    <t>Maldives</t>
  </si>
  <si>
    <t>Blue Core Logistics</t>
  </si>
  <si>
    <t>South Africa</t>
  </si>
  <si>
    <t>Dedicated Freight and Trading (Pty) Ltd</t>
  </si>
  <si>
    <t>Air Cargo Azerbaijan</t>
  </si>
  <si>
    <t>AHL Logistics India</t>
  </si>
  <si>
    <t>Corrigan Air &amp; Sea Cargo</t>
  </si>
  <si>
    <t>1Up Cargo</t>
  </si>
  <si>
    <t>CA/AU/ZA</t>
  </si>
  <si>
    <t>Millalog International Logistics</t>
  </si>
  <si>
    <t>Remiro Freight Services</t>
  </si>
  <si>
    <t>Netherlands</t>
  </si>
  <si>
    <t>Ordan Cargo Co.</t>
  </si>
  <si>
    <t>Sam Logistics</t>
  </si>
  <si>
    <t>Pakistan</t>
  </si>
  <si>
    <t>NNR Global Logistics France</t>
  </si>
  <si>
    <t>T&amp;M Forwarding</t>
  </si>
  <si>
    <t>Sashsenland</t>
  </si>
  <si>
    <t>MCF Almaty</t>
  </si>
  <si>
    <t>Holship</t>
  </si>
  <si>
    <t>Deccan Freight Africa</t>
  </si>
  <si>
    <t>Kenya/Uganda</t>
  </si>
  <si>
    <t>India/Nepal/Bhutan</t>
  </si>
  <si>
    <t>SG Logistics</t>
  </si>
  <si>
    <t>Cargo World Express</t>
  </si>
  <si>
    <t>Aramex Ireland Limited</t>
  </si>
  <si>
    <t>Ireland</t>
  </si>
  <si>
    <t>IGL Logistics Inc.</t>
  </si>
  <si>
    <t>Phoenix</t>
  </si>
  <si>
    <t>Indonesia</t>
  </si>
  <si>
    <t>Prolog SAS</t>
  </si>
  <si>
    <t>Universal Freight Systems - UFS</t>
  </si>
  <si>
    <t>Kenya</t>
  </si>
  <si>
    <t>Titanic Ocean Services, India</t>
  </si>
  <si>
    <t>Lucky Key Forwarding</t>
  </si>
  <si>
    <t>Axis Worldwide Supply Chain &amp; Logs</t>
  </si>
  <si>
    <t>F.W. Neukrich</t>
  </si>
  <si>
    <t>DeWitt</t>
  </si>
  <si>
    <t>Multi Cargo Forwarding</t>
  </si>
  <si>
    <t>Kazahkstan</t>
  </si>
  <si>
    <t>Havener Shipping Services LLC</t>
  </si>
  <si>
    <t>UAE/Sudan</t>
  </si>
  <si>
    <t>Kiy Avia</t>
  </si>
  <si>
    <t>Ukraine</t>
  </si>
  <si>
    <t xml:space="preserve"> </t>
  </si>
  <si>
    <t>Q3 2022</t>
  </si>
  <si>
    <t>GSFS Logistics</t>
  </si>
  <si>
    <t>Qatar</t>
  </si>
  <si>
    <t>PH Logistics</t>
  </si>
  <si>
    <t xml:space="preserve">Transcargo Worldwide (M) Sdn Bhd </t>
  </si>
  <si>
    <t>Max Line Global</t>
  </si>
  <si>
    <t>UAE/Seychelles/Bahrain</t>
  </si>
  <si>
    <t>Ahead Group LLC</t>
  </si>
  <si>
    <t>Uzbekistan</t>
  </si>
  <si>
    <t>Fantastic Logistics</t>
  </si>
  <si>
    <t>AN Global</t>
  </si>
  <si>
    <t>Peru</t>
  </si>
  <si>
    <t>CLG Ltd.</t>
  </si>
  <si>
    <t>Evergrow Intl Logistics (Xiamen) Co Ltd</t>
  </si>
  <si>
    <t>Custodia Freight</t>
  </si>
  <si>
    <t>Megrex LLC</t>
  </si>
  <si>
    <t>Georgia</t>
  </si>
  <si>
    <t>FTS International Express</t>
  </si>
  <si>
    <t>Tradex</t>
  </si>
  <si>
    <t>Belgium</t>
  </si>
  <si>
    <t>Team Global Logistics</t>
  </si>
  <si>
    <t>Taiwan</t>
  </si>
  <si>
    <t>Sachsenland Transport &amp; Logistic</t>
  </si>
  <si>
    <t>Net Log Costa Rica</t>
  </si>
  <si>
    <t>Costa Rica</t>
  </si>
  <si>
    <t>Avia-Git Group</t>
  </si>
  <si>
    <t>Armenia</t>
  </si>
  <si>
    <t>Atlastrans Intl Transport</t>
  </si>
  <si>
    <t>Norman Kreiger, Inc.</t>
  </si>
  <si>
    <t>Intellog</t>
  </si>
  <si>
    <t>Latvia</t>
  </si>
  <si>
    <t>Broekman</t>
  </si>
  <si>
    <t>Poland</t>
  </si>
  <si>
    <t>Security Cargo Network, Inc.</t>
  </si>
  <si>
    <t>01/06/2023</t>
  </si>
  <si>
    <t>4 quar</t>
  </si>
  <si>
    <t>Q1 2023 close</t>
  </si>
  <si>
    <t>Q2 2023 close</t>
  </si>
  <si>
    <t>Q3 2023 close</t>
  </si>
  <si>
    <t>Q4 2023 close</t>
  </si>
  <si>
    <t>BALANCE FORWARD 2022</t>
  </si>
  <si>
    <t>SecurityPlus!     2023</t>
  </si>
  <si>
    <t>Total Payments from Members for 2023</t>
  </si>
  <si>
    <t>Totals 2023</t>
  </si>
  <si>
    <t>Q4 2022</t>
  </si>
  <si>
    <t>Q1 2023</t>
  </si>
  <si>
    <t>1st Quarter 2023</t>
  </si>
  <si>
    <t>4th Quarter 2022</t>
  </si>
  <si>
    <t>OFW Global</t>
  </si>
  <si>
    <t>Cargo Marketing International</t>
  </si>
  <si>
    <t>CLX</t>
  </si>
  <si>
    <t>Sea Land Cargo</t>
  </si>
  <si>
    <t>Mexico</t>
  </si>
  <si>
    <t>Q2 2022</t>
  </si>
  <si>
    <t xml:space="preserve">Kras Logistics </t>
  </si>
  <si>
    <t>Comserlog Logistics</t>
  </si>
  <si>
    <t>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</si>
</sst>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[$-409]d\-mmm\-yy;@"/>
    <numFmt numFmtId="166" formatCode="&quot;$&quot;#,##0.00"/>
    <numFmt numFmtId="167" formatCode="[$-409]mmmm\ d\,\ yyyy;@"/>
    <numFmt numFmtId="168" formatCode="[$$-1004]#,##0.00"/>
    <numFmt numFmtId="169" formatCode="\$#,##0.00"/>
    <numFmt numFmtId="170" formatCode="[$$-540A]#,##0.00"/>
    <numFmt numFmtId="171" formatCode="[$$-1004]#,##0.00;[Red]\-[$$-1004]#,##0.00"/>
    <numFmt numFmtId="172" formatCode="[$$-540A]#,##0.00_ ;[Red]\-[$$-540A]#,##0.00\ "/>
  </numFmts>
  <fonts count="5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  <font>
      <u/>
      <sz val="8.5"/>
      <color indexed="12"/>
      <name val="Arial"/>
      <family val="2"/>
    </font>
    <font>
      <u/>
      <sz val="8.5"/>
      <color theme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70C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35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0"/>
        <bgColor indexed="49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3F1A3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164" fontId="1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8" borderId="0" applyNumberFormat="0" applyBorder="0" applyAlignment="0" applyProtection="0"/>
    <xf numFmtId="0" fontId="25" fillId="13" borderId="0" applyNumberFormat="0" applyBorder="0" applyAlignment="0" applyProtection="0"/>
    <xf numFmtId="0" fontId="26" fillId="29" borderId="13" applyNumberFormat="0" applyAlignment="0" applyProtection="0"/>
    <xf numFmtId="0" fontId="27" fillId="30" borderId="14" applyNumberFormat="0" applyAlignment="0" applyProtection="0"/>
    <xf numFmtId="0" fontId="28" fillId="0" borderId="0" applyNumberFormat="0" applyFill="0" applyBorder="0" applyAlignment="0" applyProtection="0"/>
    <xf numFmtId="0" fontId="29" fillId="14" borderId="0" applyNumberFormat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17" borderId="13" applyNumberFormat="0" applyAlignment="0" applyProtection="0"/>
    <xf numFmtId="0" fontId="34" fillId="0" borderId="18" applyNumberFormat="0" applyFill="0" applyAlignment="0" applyProtection="0"/>
    <xf numFmtId="0" fontId="35" fillId="31" borderId="0" applyNumberFormat="0" applyBorder="0" applyAlignment="0" applyProtection="0"/>
    <xf numFmtId="0" fontId="12" fillId="32" borderId="19" applyNumberFormat="0" applyAlignment="0" applyProtection="0"/>
    <xf numFmtId="0" fontId="36" fillId="29" borderId="20" applyNumberFormat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9" fillId="0" borderId="0" applyNumberFormat="0" applyFill="0" applyBorder="0" applyAlignment="0" applyProtection="0"/>
  </cellStyleXfs>
  <cellXfs count="325">
    <xf numFmtId="0" fontId="0" fillId="0" borderId="0" xfId="0"/>
    <xf numFmtId="0" fontId="13" fillId="0" borderId="0" xfId="0" applyFont="1"/>
    <xf numFmtId="0" fontId="14" fillId="2" borderId="1" xfId="0" applyFont="1" applyFill="1" applyBorder="1" applyAlignment="1">
      <alignment horizontal="center"/>
    </xf>
    <xf numFmtId="0" fontId="13" fillId="2" borderId="4" xfId="0" applyFont="1" applyFill="1" applyBorder="1"/>
    <xf numFmtId="0" fontId="13" fillId="0" borderId="0" xfId="0" applyFont="1" applyAlignment="1">
      <alignment horizontal="left"/>
    </xf>
    <xf numFmtId="165" fontId="17" fillId="0" borderId="0" xfId="0" applyNumberFormat="1" applyFont="1"/>
    <xf numFmtId="49" fontId="17" fillId="4" borderId="5" xfId="0" applyNumberFormat="1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7" fillId="0" borderId="0" xfId="0" applyFont="1"/>
    <xf numFmtId="165" fontId="14" fillId="2" borderId="2" xfId="0" applyNumberFormat="1" applyFont="1" applyFill="1" applyBorder="1" applyAlignment="1">
      <alignment horizontal="center"/>
    </xf>
    <xf numFmtId="167" fontId="19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2" borderId="4" xfId="0" applyFont="1" applyFill="1" applyBorder="1"/>
    <xf numFmtId="168" fontId="12" fillId="0" borderId="7" xfId="0" applyNumberFormat="1" applyFont="1" applyBorder="1" applyAlignment="1">
      <alignment horizontal="center"/>
    </xf>
    <xf numFmtId="0" fontId="0" fillId="6" borderId="0" xfId="0" applyFill="1"/>
    <xf numFmtId="169" fontId="0" fillId="6" borderId="0" xfId="0" applyNumberFormat="1" applyFill="1"/>
    <xf numFmtId="169" fontId="0" fillId="7" borderId="0" xfId="0" applyNumberFormat="1" applyFill="1"/>
    <xf numFmtId="169" fontId="0" fillId="0" borderId="0" xfId="0" applyNumberFormat="1"/>
    <xf numFmtId="169" fontId="0" fillId="8" borderId="0" xfId="0" applyNumberFormat="1" applyFill="1"/>
    <xf numFmtId="0" fontId="0" fillId="7" borderId="0" xfId="0" applyFill="1"/>
    <xf numFmtId="166" fontId="0" fillId="0" borderId="0" xfId="0" applyNumberFormat="1"/>
    <xf numFmtId="165" fontId="0" fillId="0" borderId="0" xfId="0" applyNumberFormat="1"/>
    <xf numFmtId="170" fontId="0" fillId="0" borderId="0" xfId="0" applyNumberFormat="1"/>
    <xf numFmtId="0" fontId="14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9" xfId="0" applyFont="1" applyBorder="1"/>
    <xf numFmtId="0" fontId="22" fillId="0" borderId="0" xfId="0" applyFont="1" applyAlignment="1">
      <alignment horizontal="center"/>
    </xf>
    <xf numFmtId="171" fontId="17" fillId="4" borderId="5" xfId="0" applyNumberFormat="1" applyFont="1" applyFill="1" applyBorder="1" applyAlignment="1">
      <alignment horizontal="center"/>
    </xf>
    <xf numFmtId="171" fontId="17" fillId="0" borderId="0" xfId="0" applyNumberFormat="1" applyFont="1"/>
    <xf numFmtId="171" fontId="0" fillId="0" borderId="0" xfId="0" applyNumberFormat="1"/>
    <xf numFmtId="171" fontId="40" fillId="0" borderId="0" xfId="0" applyNumberFormat="1" applyFont="1"/>
    <xf numFmtId="171" fontId="18" fillId="0" borderId="0" xfId="0" applyNumberFormat="1" applyFont="1"/>
    <xf numFmtId="0" fontId="42" fillId="34" borderId="0" xfId="0" applyFont="1" applyFill="1" applyAlignment="1">
      <alignment horizontal="left" wrapText="1"/>
    </xf>
    <xf numFmtId="14" fontId="42" fillId="34" borderId="0" xfId="0" applyNumberFormat="1" applyFont="1" applyFill="1" applyAlignment="1">
      <alignment horizontal="left" wrapText="1"/>
    </xf>
    <xf numFmtId="0" fontId="41" fillId="10" borderId="8" xfId="0" applyFont="1" applyFill="1" applyBorder="1" applyAlignment="1">
      <alignment horizontal="center" wrapText="1"/>
    </xf>
    <xf numFmtId="171" fontId="41" fillId="10" borderId="8" xfId="0" applyNumberFormat="1" applyFont="1" applyFill="1" applyBorder="1" applyAlignment="1">
      <alignment horizontal="center" wrapText="1"/>
    </xf>
    <xf numFmtId="171" fontId="42" fillId="34" borderId="0" xfId="0" applyNumberFormat="1" applyFont="1" applyFill="1" applyAlignment="1">
      <alignment horizontal="left" wrapText="1"/>
    </xf>
    <xf numFmtId="171" fontId="17" fillId="0" borderId="0" xfId="0" applyNumberFormat="1" applyFont="1" applyAlignment="1">
      <alignment horizontal="right"/>
    </xf>
    <xf numFmtId="14" fontId="17" fillId="0" borderId="0" xfId="0" applyNumberFormat="1" applyFont="1"/>
    <xf numFmtId="166" fontId="18" fillId="0" borderId="0" xfId="0" applyNumberFormat="1" applyFont="1"/>
    <xf numFmtId="0" fontId="14" fillId="2" borderId="4" xfId="0" applyFont="1" applyFill="1" applyBorder="1"/>
    <xf numFmtId="0" fontId="41" fillId="10" borderId="8" xfId="0" applyFont="1" applyFill="1" applyBorder="1" applyAlignment="1">
      <alignment horizontal="center"/>
    </xf>
    <xf numFmtId="171" fontId="43" fillId="0" borderId="0" xfId="0" applyNumberFormat="1" applyFont="1"/>
    <xf numFmtId="0" fontId="41" fillId="10" borderId="22" xfId="0" applyFont="1" applyFill="1" applyBorder="1" applyAlignment="1">
      <alignment horizontal="center" wrapText="1"/>
    </xf>
    <xf numFmtId="0" fontId="0" fillId="11" borderId="23" xfId="0" applyFill="1" applyBorder="1"/>
    <xf numFmtId="165" fontId="0" fillId="11" borderId="23" xfId="0" applyNumberFormat="1" applyFill="1" applyBorder="1"/>
    <xf numFmtId="171" fontId="0" fillId="11" borderId="23" xfId="0" applyNumberFormat="1" applyFill="1" applyBorder="1"/>
    <xf numFmtId="171" fontId="40" fillId="11" borderId="23" xfId="0" applyNumberFormat="1" applyFont="1" applyFill="1" applyBorder="1"/>
    <xf numFmtId="171" fontId="14" fillId="0" borderId="5" xfId="0" applyNumberFormat="1" applyFont="1" applyBorder="1" applyAlignment="1">
      <alignment horizontal="right" wrapText="1"/>
    </xf>
    <xf numFmtId="0" fontId="0" fillId="33" borderId="0" xfId="0" applyFill="1"/>
    <xf numFmtId="4" fontId="0" fillId="7" borderId="0" xfId="0" applyNumberFormat="1" applyFill="1"/>
    <xf numFmtId="0" fontId="22" fillId="0" borderId="0" xfId="0" applyFont="1"/>
    <xf numFmtId="0" fontId="44" fillId="0" borderId="9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45" fillId="0" borderId="0" xfId="0" applyFont="1"/>
    <xf numFmtId="170" fontId="45" fillId="0" borderId="0" xfId="0" applyNumberFormat="1" applyFont="1"/>
    <xf numFmtId="169" fontId="45" fillId="0" borderId="0" xfId="0" applyNumberFormat="1" applyFont="1"/>
    <xf numFmtId="0" fontId="44" fillId="0" borderId="0" xfId="0" applyFont="1" applyAlignment="1">
      <alignment horizontal="center"/>
    </xf>
    <xf numFmtId="170" fontId="44" fillId="0" borderId="0" xfId="0" applyNumberFormat="1" applyFont="1" applyAlignment="1">
      <alignment horizontal="center"/>
    </xf>
    <xf numFmtId="170" fontId="10" fillId="0" borderId="0" xfId="0" applyNumberFormat="1" applyFont="1" applyAlignment="1">
      <alignment horizontal="right"/>
    </xf>
    <xf numFmtId="4" fontId="22" fillId="7" borderId="0" xfId="0" applyNumberFormat="1" applyFont="1" applyFill="1"/>
    <xf numFmtId="0" fontId="40" fillId="0" borderId="0" xfId="0" applyFont="1"/>
    <xf numFmtId="169" fontId="45" fillId="0" borderId="1" xfId="0" applyNumberFormat="1" applyFont="1" applyBorder="1"/>
    <xf numFmtId="0" fontId="40" fillId="0" borderId="8" xfId="0" applyFont="1" applyBorder="1"/>
    <xf numFmtId="169" fontId="40" fillId="0" borderId="1" xfId="0" applyNumberFormat="1" applyFont="1" applyBorder="1"/>
    <xf numFmtId="0" fontId="46" fillId="0" borderId="1" xfId="0" applyFont="1" applyBorder="1"/>
    <xf numFmtId="168" fontId="0" fillId="0" borderId="0" xfId="0" applyNumberFormat="1"/>
    <xf numFmtId="14" fontId="17" fillId="0" borderId="0" xfId="0" applyNumberFormat="1" applyFont="1" applyAlignment="1">
      <alignment horizontal="right"/>
    </xf>
    <xf numFmtId="171" fontId="43" fillId="0" borderId="0" xfId="0" applyNumberFormat="1" applyFont="1" applyAlignment="1">
      <alignment horizontal="right" wrapText="1"/>
    </xf>
    <xf numFmtId="171" fontId="0" fillId="0" borderId="4" xfId="0" applyNumberFormat="1" applyBorder="1"/>
    <xf numFmtId="171" fontId="45" fillId="0" borderId="0" xfId="0" applyNumberFormat="1" applyFont="1"/>
    <xf numFmtId="171" fontId="45" fillId="0" borderId="8" xfId="0" applyNumberFormat="1" applyFont="1" applyBorder="1"/>
    <xf numFmtId="171" fontId="0" fillId="0" borderId="8" xfId="0" applyNumberFormat="1" applyBorder="1"/>
    <xf numFmtId="171" fontId="45" fillId="7" borderId="8" xfId="0" applyNumberFormat="1" applyFont="1" applyFill="1" applyBorder="1"/>
    <xf numFmtId="0" fontId="40" fillId="0" borderId="1" xfId="0" applyFont="1" applyBorder="1"/>
    <xf numFmtId="169" fontId="46" fillId="0" borderId="0" xfId="0" applyNumberFormat="1" applyFont="1"/>
    <xf numFmtId="0" fontId="49" fillId="0" borderId="0" xfId="0" applyFont="1" applyAlignment="1">
      <alignment horizontal="right"/>
    </xf>
    <xf numFmtId="0" fontId="0" fillId="0" borderId="25" xfId="0" applyBorder="1" applyAlignment="1">
      <alignment horizontal="center"/>
    </xf>
    <xf numFmtId="165" fontId="0" fillId="0" borderId="25" xfId="0" applyNumberFormat="1" applyBorder="1"/>
    <xf numFmtId="0" fontId="0" fillId="0" borderId="25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0" xfId="0" applyBorder="1" applyAlignment="1">
      <alignment horizontal="center"/>
    </xf>
    <xf numFmtId="165" fontId="0" fillId="0" borderId="30" xfId="0" applyNumberFormat="1" applyBorder="1"/>
    <xf numFmtId="0" fontId="40" fillId="11" borderId="24" xfId="0" applyFont="1" applyFill="1" applyBorder="1"/>
    <xf numFmtId="0" fontId="0" fillId="11" borderId="25" xfId="0" applyFill="1" applyBorder="1"/>
    <xf numFmtId="0" fontId="0" fillId="35" borderId="24" xfId="0" applyFill="1" applyBorder="1"/>
    <xf numFmtId="0" fontId="0" fillId="35" borderId="25" xfId="0" applyFill="1" applyBorder="1"/>
    <xf numFmtId="170" fontId="0" fillId="0" borderId="27" xfId="0" applyNumberFormat="1" applyBorder="1"/>
    <xf numFmtId="170" fontId="0" fillId="0" borderId="28" xfId="0" applyNumberFormat="1" applyBorder="1"/>
    <xf numFmtId="170" fontId="0" fillId="11" borderId="27" xfId="0" applyNumberFormat="1" applyFill="1" applyBorder="1"/>
    <xf numFmtId="170" fontId="0" fillId="11" borderId="0" xfId="0" applyNumberFormat="1" applyFill="1"/>
    <xf numFmtId="170" fontId="0" fillId="33" borderId="27" xfId="0" applyNumberFormat="1" applyFill="1" applyBorder="1"/>
    <xf numFmtId="170" fontId="0" fillId="7" borderId="29" xfId="0" applyNumberFormat="1" applyFill="1" applyBorder="1"/>
    <xf numFmtId="170" fontId="0" fillId="7" borderId="30" xfId="0" applyNumberFormat="1" applyFill="1" applyBorder="1"/>
    <xf numFmtId="170" fontId="0" fillId="7" borderId="31" xfId="0" applyNumberFormat="1" applyFill="1" applyBorder="1"/>
    <xf numFmtId="0" fontId="0" fillId="10" borderId="24" xfId="0" applyFill="1" applyBorder="1"/>
    <xf numFmtId="0" fontId="0" fillId="10" borderId="25" xfId="0" applyFill="1" applyBorder="1"/>
    <xf numFmtId="0" fontId="0" fillId="10" borderId="26" xfId="0" applyFill="1" applyBorder="1"/>
    <xf numFmtId="166" fontId="0" fillId="0" borderId="27" xfId="0" applyNumberFormat="1" applyBorder="1"/>
    <xf numFmtId="170" fontId="0" fillId="33" borderId="0" xfId="0" applyNumberFormat="1" applyFill="1"/>
    <xf numFmtId="170" fontId="0" fillId="33" borderId="28" xfId="0" applyNumberFormat="1" applyFill="1" applyBorder="1"/>
    <xf numFmtId="170" fontId="22" fillId="7" borderId="29" xfId="0" applyNumberFormat="1" applyFont="1" applyFill="1" applyBorder="1"/>
    <xf numFmtId="169" fontId="0" fillId="9" borderId="24" xfId="0" applyNumberFormat="1" applyFill="1" applyBorder="1"/>
    <xf numFmtId="169" fontId="0" fillId="9" borderId="25" xfId="0" applyNumberFormat="1" applyFill="1" applyBorder="1"/>
    <xf numFmtId="169" fontId="0" fillId="9" borderId="26" xfId="0" applyNumberFormat="1" applyFill="1" applyBorder="1"/>
    <xf numFmtId="170" fontId="0" fillId="8" borderId="27" xfId="0" applyNumberFormat="1" applyFill="1" applyBorder="1"/>
    <xf numFmtId="170" fontId="0" fillId="8" borderId="0" xfId="0" applyNumberFormat="1" applyFill="1"/>
    <xf numFmtId="169" fontId="0" fillId="7" borderId="24" xfId="0" applyNumberFormat="1" applyFill="1" applyBorder="1"/>
    <xf numFmtId="0" fontId="0" fillId="7" borderId="25" xfId="0" applyFill="1" applyBorder="1"/>
    <xf numFmtId="0" fontId="0" fillId="7" borderId="26" xfId="0" applyFill="1" applyBorder="1"/>
    <xf numFmtId="0" fontId="0" fillId="6" borderId="24" xfId="0" applyFill="1" applyBorder="1"/>
    <xf numFmtId="0" fontId="0" fillId="6" borderId="25" xfId="0" applyFill="1" applyBorder="1"/>
    <xf numFmtId="0" fontId="0" fillId="6" borderId="26" xfId="0" applyFill="1" applyBorder="1"/>
    <xf numFmtId="170" fontId="22" fillId="7" borderId="30" xfId="0" applyNumberFormat="1" applyFont="1" applyFill="1" applyBorder="1"/>
    <xf numFmtId="170" fontId="40" fillId="8" borderId="28" xfId="0" applyNumberFormat="1" applyFont="1" applyFill="1" applyBorder="1"/>
    <xf numFmtId="170" fontId="40" fillId="11" borderId="28" xfId="0" applyNumberFormat="1" applyFont="1" applyFill="1" applyBorder="1"/>
    <xf numFmtId="168" fontId="12" fillId="0" borderId="0" xfId="0" applyNumberFormat="1" applyFont="1" applyAlignment="1">
      <alignment horizontal="center"/>
    </xf>
    <xf numFmtId="168" fontId="0" fillId="0" borderId="26" xfId="0" applyNumberFormat="1" applyBorder="1"/>
    <xf numFmtId="168" fontId="0" fillId="0" borderId="31" xfId="0" applyNumberFormat="1" applyBorder="1"/>
    <xf numFmtId="49" fontId="14" fillId="0" borderId="9" xfId="0" applyNumberFormat="1" applyFont="1" applyBorder="1" applyAlignment="1">
      <alignment horizontal="left"/>
    </xf>
    <xf numFmtId="49" fontId="14" fillId="0" borderId="23" xfId="0" applyNumberFormat="1" applyFont="1" applyBorder="1"/>
    <xf numFmtId="49" fontId="14" fillId="0" borderId="23" xfId="0" applyNumberFormat="1" applyFont="1" applyBorder="1" applyAlignment="1">
      <alignment horizontal="center"/>
    </xf>
    <xf numFmtId="165" fontId="12" fillId="0" borderId="23" xfId="0" applyNumberFormat="1" applyFont="1" applyBorder="1" applyAlignment="1">
      <alignment horizontal="left"/>
    </xf>
    <xf numFmtId="168" fontId="14" fillId="0" borderId="7" xfId="0" applyNumberFormat="1" applyFont="1" applyBorder="1" applyAlignment="1">
      <alignment horizontal="right"/>
    </xf>
    <xf numFmtId="171" fontId="18" fillId="0" borderId="5" xfId="0" applyNumberFormat="1" applyFont="1" applyBorder="1" applyAlignment="1">
      <alignment horizontal="center" vertical="center"/>
    </xf>
    <xf numFmtId="171" fontId="0" fillId="0" borderId="0" xfId="0" applyNumberFormat="1" applyAlignment="1">
      <alignment horizontal="center"/>
    </xf>
    <xf numFmtId="0" fontId="18" fillId="11" borderId="9" xfId="0" applyFont="1" applyFill="1" applyBorder="1"/>
    <xf numFmtId="0" fontId="41" fillId="10" borderId="32" xfId="0" applyFont="1" applyFill="1" applyBorder="1" applyAlignment="1">
      <alignment horizontal="center" wrapText="1"/>
    </xf>
    <xf numFmtId="171" fontId="14" fillId="11" borderId="5" xfId="0" applyNumberFormat="1" applyFont="1" applyFill="1" applyBorder="1"/>
    <xf numFmtId="0" fontId="0" fillId="0" borderId="8" xfId="0" applyBorder="1"/>
    <xf numFmtId="0" fontId="0" fillId="36" borderId="24" xfId="0" applyFill="1" applyBorder="1"/>
    <xf numFmtId="0" fontId="0" fillId="36" borderId="25" xfId="0" applyFill="1" applyBorder="1"/>
    <xf numFmtId="0" fontId="0" fillId="0" borderId="28" xfId="0" applyBorder="1"/>
    <xf numFmtId="171" fontId="12" fillId="0" borderId="27" xfId="0" applyNumberFormat="1" applyFont="1" applyBorder="1" applyAlignment="1">
      <alignment horizontal="right" wrapText="1"/>
    </xf>
    <xf numFmtId="170" fontId="12" fillId="7" borderId="30" xfId="0" applyNumberFormat="1" applyFont="1" applyFill="1" applyBorder="1"/>
    <xf numFmtId="0" fontId="0" fillId="41" borderId="24" xfId="0" applyFill="1" applyBorder="1"/>
    <xf numFmtId="0" fontId="0" fillId="41" borderId="25" xfId="0" applyFill="1" applyBorder="1"/>
    <xf numFmtId="0" fontId="11" fillId="34" borderId="0" xfId="0" applyFont="1" applyFill="1" applyAlignment="1">
      <alignment horizontal="left" wrapText="1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wrapText="1"/>
    </xf>
    <xf numFmtId="4" fontId="11" fillId="34" borderId="3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quotePrefix="1"/>
    <xf numFmtId="0" fontId="51" fillId="0" borderId="0" xfId="0" applyFont="1" applyAlignment="1">
      <alignment horizontal="left" wrapText="1"/>
    </xf>
    <xf numFmtId="168" fontId="0" fillId="0" borderId="28" xfId="0" applyNumberFormat="1" applyBorder="1"/>
    <xf numFmtId="0" fontId="44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55" fillId="0" borderId="0" xfId="0" applyFont="1" applyAlignment="1">
      <alignment horizontal="left" wrapText="1"/>
    </xf>
    <xf numFmtId="4" fontId="55" fillId="0" borderId="0" xfId="0" applyNumberFormat="1" applyFont="1" applyAlignment="1">
      <alignment horizontal="left" wrapText="1"/>
    </xf>
    <xf numFmtId="0" fontId="45" fillId="0" borderId="24" xfId="0" applyFont="1" applyBorder="1" applyAlignment="1">
      <alignment horizontal="right"/>
    </xf>
    <xf numFmtId="0" fontId="45" fillId="0" borderId="25" xfId="0" applyFont="1" applyBorder="1" applyAlignment="1">
      <alignment horizontal="left" wrapText="1"/>
    </xf>
    <xf numFmtId="170" fontId="45" fillId="0" borderId="25" xfId="0" applyNumberFormat="1" applyFont="1" applyBorder="1" applyAlignment="1">
      <alignment horizontal="right"/>
    </xf>
    <xf numFmtId="0" fontId="44" fillId="0" borderId="25" xfId="0" applyFont="1" applyBorder="1" applyAlignment="1">
      <alignment horizontal="center"/>
    </xf>
    <xf numFmtId="0" fontId="45" fillId="0" borderId="26" xfId="0" applyFont="1" applyBorder="1" applyAlignment="1">
      <alignment horizontal="left"/>
    </xf>
    <xf numFmtId="0" fontId="0" fillId="37" borderId="33" xfId="0" applyFill="1" applyBorder="1"/>
    <xf numFmtId="0" fontId="0" fillId="37" borderId="34" xfId="0" applyFill="1" applyBorder="1"/>
    <xf numFmtId="170" fontId="0" fillId="37" borderId="34" xfId="0" applyNumberFormat="1" applyFill="1" applyBorder="1"/>
    <xf numFmtId="170" fontId="0" fillId="37" borderId="30" xfId="0" applyNumberFormat="1" applyFill="1" applyBorder="1"/>
    <xf numFmtId="0" fontId="0" fillId="0" borderId="31" xfId="0" applyBorder="1" applyAlignment="1">
      <alignment horizontal="left"/>
    </xf>
    <xf numFmtId="170" fontId="45" fillId="0" borderId="25" xfId="0" applyNumberFormat="1" applyFont="1" applyBorder="1" applyAlignment="1">
      <alignment horizontal="right" wrapText="1"/>
    </xf>
    <xf numFmtId="170" fontId="44" fillId="0" borderId="25" xfId="0" applyNumberFormat="1" applyFont="1" applyBorder="1" applyAlignment="1">
      <alignment horizontal="center"/>
    </xf>
    <xf numFmtId="0" fontId="12" fillId="0" borderId="25" xfId="0" applyFont="1" applyBorder="1"/>
    <xf numFmtId="0" fontId="12" fillId="0" borderId="26" xfId="0" applyFont="1" applyBorder="1" applyAlignment="1">
      <alignment horizontal="left"/>
    </xf>
    <xf numFmtId="0" fontId="45" fillId="0" borderId="27" xfId="0" applyFont="1" applyBorder="1" applyAlignment="1">
      <alignment horizontal="right"/>
    </xf>
    <xf numFmtId="0" fontId="45" fillId="0" borderId="0" xfId="0" applyFont="1" applyAlignment="1">
      <alignment horizontal="left" wrapText="1"/>
    </xf>
    <xf numFmtId="170" fontId="45" fillId="0" borderId="0" xfId="0" applyNumberFormat="1" applyFont="1" applyAlignment="1">
      <alignment horizontal="right" wrapText="1"/>
    </xf>
    <xf numFmtId="0" fontId="12" fillId="0" borderId="28" xfId="0" applyFont="1" applyBorder="1" applyAlignment="1">
      <alignment horizontal="left"/>
    </xf>
    <xf numFmtId="4" fontId="11" fillId="0" borderId="0" xfId="0" applyNumberFormat="1" applyFont="1" applyAlignment="1">
      <alignment horizontal="left" wrapText="1"/>
    </xf>
    <xf numFmtId="0" fontId="0" fillId="0" borderId="28" xfId="0" applyBorder="1" applyAlignment="1">
      <alignment horizontal="left"/>
    </xf>
    <xf numFmtId="0" fontId="12" fillId="37" borderId="33" xfId="0" applyFont="1" applyFill="1" applyBorder="1"/>
    <xf numFmtId="0" fontId="45" fillId="0" borderId="25" xfId="0" applyFont="1" applyBorder="1"/>
    <xf numFmtId="170" fontId="45" fillId="0" borderId="0" xfId="0" applyNumberFormat="1" applyFont="1" applyAlignment="1">
      <alignment horizontal="right"/>
    </xf>
    <xf numFmtId="0" fontId="45" fillId="0" borderId="28" xfId="0" applyFont="1" applyBorder="1" applyAlignment="1">
      <alignment horizontal="left"/>
    </xf>
    <xf numFmtId="0" fontId="45" fillId="0" borderId="30" xfId="0" applyFont="1" applyBorder="1"/>
    <xf numFmtId="0" fontId="45" fillId="0" borderId="31" xfId="0" applyFont="1" applyBorder="1" applyAlignment="1">
      <alignment horizontal="left"/>
    </xf>
    <xf numFmtId="0" fontId="45" fillId="0" borderId="24" xfId="0" applyFont="1" applyBorder="1"/>
    <xf numFmtId="170" fontId="45" fillId="0" borderId="25" xfId="0" applyNumberFormat="1" applyFont="1" applyBorder="1"/>
    <xf numFmtId="0" fontId="45" fillId="0" borderId="27" xfId="0" applyFont="1" applyBorder="1"/>
    <xf numFmtId="0" fontId="45" fillId="42" borderId="28" xfId="0" applyFont="1" applyFill="1" applyBorder="1" applyAlignment="1">
      <alignment horizontal="left"/>
    </xf>
    <xf numFmtId="170" fontId="45" fillId="0" borderId="28" xfId="0" applyNumberFormat="1" applyFont="1" applyBorder="1" applyAlignment="1">
      <alignment horizontal="left"/>
    </xf>
    <xf numFmtId="170" fontId="0" fillId="37" borderId="35" xfId="0" applyNumberFormat="1" applyFill="1" applyBorder="1"/>
    <xf numFmtId="170" fontId="45" fillId="42" borderId="28" xfId="0" applyNumberFormat="1" applyFont="1" applyFill="1" applyBorder="1" applyAlignment="1">
      <alignment horizontal="left"/>
    </xf>
    <xf numFmtId="170" fontId="0" fillId="0" borderId="25" xfId="0" applyNumberFormat="1" applyBorder="1"/>
    <xf numFmtId="0" fontId="0" fillId="0" borderId="26" xfId="0" applyBorder="1" applyAlignment="1">
      <alignment horizontal="left"/>
    </xf>
    <xf numFmtId="0" fontId="12" fillId="0" borderId="27" xfId="0" applyFont="1" applyBorder="1"/>
    <xf numFmtId="0" fontId="0" fillId="37" borderId="36" xfId="0" applyFill="1" applyBorder="1"/>
    <xf numFmtId="0" fontId="0" fillId="37" borderId="37" xfId="0" applyFill="1" applyBorder="1"/>
    <xf numFmtId="170" fontId="0" fillId="37" borderId="38" xfId="0" applyNumberFormat="1" applyFill="1" applyBorder="1"/>
    <xf numFmtId="0" fontId="8" fillId="0" borderId="29" xfId="0" applyFont="1" applyBorder="1" applyAlignment="1">
      <alignment horizontal="right"/>
    </xf>
    <xf numFmtId="0" fontId="7" fillId="0" borderId="30" xfId="0" applyFont="1" applyBorder="1" applyAlignment="1">
      <alignment horizontal="left"/>
    </xf>
    <xf numFmtId="168" fontId="7" fillId="0" borderId="30" xfId="0" applyNumberFormat="1" applyFont="1" applyBorder="1" applyAlignment="1">
      <alignment horizontal="right"/>
    </xf>
    <xf numFmtId="168" fontId="9" fillId="0" borderId="30" xfId="0" applyNumberFormat="1" applyFont="1" applyBorder="1" applyAlignment="1">
      <alignment horizontal="right"/>
    </xf>
    <xf numFmtId="0" fontId="44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left"/>
    </xf>
    <xf numFmtId="0" fontId="12" fillId="41" borderId="25" xfId="0" applyFont="1" applyFill="1" applyBorder="1"/>
    <xf numFmtId="170" fontId="0" fillId="11" borderId="28" xfId="0" applyNumberFormat="1" applyFill="1" applyBorder="1"/>
    <xf numFmtId="170" fontId="12" fillId="7" borderId="29" xfId="0" applyNumberFormat="1" applyFont="1" applyFill="1" applyBorder="1"/>
    <xf numFmtId="170" fontId="12" fillId="7" borderId="31" xfId="0" applyNumberFormat="1" applyFont="1" applyFill="1" applyBorder="1"/>
    <xf numFmtId="168" fontId="14" fillId="2" borderId="2" xfId="0" applyNumberFormat="1" applyFont="1" applyFill="1" applyBorder="1" applyAlignment="1">
      <alignment horizontal="center"/>
    </xf>
    <xf numFmtId="168" fontId="0" fillId="0" borderId="25" xfId="0" applyNumberFormat="1" applyBorder="1"/>
    <xf numFmtId="168" fontId="0" fillId="0" borderId="30" xfId="0" applyNumberFormat="1" applyBorder="1"/>
    <xf numFmtId="168" fontId="14" fillId="0" borderId="0" xfId="0" applyNumberFormat="1" applyFont="1" applyAlignment="1">
      <alignment horizontal="right"/>
    </xf>
    <xf numFmtId="168" fontId="14" fillId="2" borderId="3" xfId="0" applyNumberFormat="1" applyFont="1" applyFill="1" applyBorder="1" applyAlignment="1">
      <alignment horizontal="center"/>
    </xf>
    <xf numFmtId="168" fontId="12" fillId="0" borderId="0" xfId="0" applyNumberFormat="1" applyFont="1"/>
    <xf numFmtId="165" fontId="12" fillId="0" borderId="0" xfId="0" applyNumberFormat="1" applyFont="1"/>
    <xf numFmtId="168" fontId="12" fillId="0" borderId="0" xfId="1" applyNumberFormat="1" applyFont="1" applyFill="1"/>
    <xf numFmtId="0" fontId="12" fillId="0" borderId="0" xfId="0" applyFont="1" applyAlignment="1">
      <alignment horizontal="center"/>
    </xf>
    <xf numFmtId="168" fontId="12" fillId="0" borderId="0" xfId="1" applyNumberFormat="1" applyFont="1"/>
    <xf numFmtId="0" fontId="5" fillId="0" borderId="25" xfId="0" applyFont="1" applyBorder="1" applyAlignment="1">
      <alignment horizontal="left"/>
    </xf>
    <xf numFmtId="168" fontId="5" fillId="0" borderId="25" xfId="0" applyNumberFormat="1" applyFont="1" applyBorder="1" applyAlignment="1">
      <alignment horizontal="right"/>
    </xf>
    <xf numFmtId="0" fontId="44" fillId="0" borderId="26" xfId="0" applyFont="1" applyBorder="1" applyAlignment="1">
      <alignment horizontal="left"/>
    </xf>
    <xf numFmtId="0" fontId="44" fillId="0" borderId="28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27" xfId="0" applyFont="1" applyBorder="1" applyAlignment="1">
      <alignment horizontal="right"/>
    </xf>
    <xf numFmtId="0" fontId="5" fillId="0" borderId="25" xfId="0" applyFont="1" applyBorder="1"/>
    <xf numFmtId="170" fontId="5" fillId="0" borderId="25" xfId="0" applyNumberFormat="1" applyFont="1" applyBorder="1"/>
    <xf numFmtId="0" fontId="5" fillId="0" borderId="0" xfId="0" applyFont="1"/>
    <xf numFmtId="170" fontId="5" fillId="0" borderId="0" xfId="0" applyNumberFormat="1" applyFont="1"/>
    <xf numFmtId="170" fontId="45" fillId="0" borderId="26" xfId="0" applyNumberFormat="1" applyFont="1" applyBorder="1" applyAlignment="1">
      <alignment horizontal="left"/>
    </xf>
    <xf numFmtId="170" fontId="12" fillId="0" borderId="0" xfId="0" applyNumberFormat="1" applyFont="1"/>
    <xf numFmtId="170" fontId="12" fillId="0" borderId="28" xfId="0" applyNumberFormat="1" applyFont="1" applyBorder="1"/>
    <xf numFmtId="172" fontId="5" fillId="0" borderId="25" xfId="0" applyNumberFormat="1" applyFont="1" applyBorder="1" applyAlignment="1">
      <alignment horizontal="right"/>
    </xf>
    <xf numFmtId="172" fontId="0" fillId="0" borderId="30" xfId="0" applyNumberFormat="1" applyBorder="1"/>
    <xf numFmtId="172" fontId="0" fillId="40" borderId="38" xfId="0" applyNumberFormat="1" applyFill="1" applyBorder="1"/>
    <xf numFmtId="172" fontId="45" fillId="42" borderId="0" xfId="0" applyNumberFormat="1" applyFont="1" applyFill="1"/>
    <xf numFmtId="172" fontId="45" fillId="0" borderId="25" xfId="0" applyNumberFormat="1" applyFont="1" applyBorder="1"/>
    <xf numFmtId="172" fontId="45" fillId="0" borderId="0" xfId="0" applyNumberFormat="1" applyFont="1"/>
    <xf numFmtId="49" fontId="12" fillId="0" borderId="0" xfId="0" applyNumberFormat="1" applyFont="1"/>
    <xf numFmtId="49" fontId="12" fillId="0" borderId="0" xfId="0" applyNumberFormat="1" applyFont="1" applyAlignment="1">
      <alignment wrapText="1"/>
    </xf>
    <xf numFmtId="49" fontId="45" fillId="0" borderId="0" xfId="0" applyNumberFormat="1" applyFont="1" applyAlignment="1">
      <alignment wrapText="1"/>
    </xf>
    <xf numFmtId="0" fontId="45" fillId="0" borderId="0" xfId="0" applyFont="1" applyAlignment="1">
      <alignment horizontal="center"/>
    </xf>
    <xf numFmtId="49" fontId="0" fillId="0" borderId="0" xfId="0" applyNumberFormat="1"/>
    <xf numFmtId="0" fontId="0" fillId="0" borderId="0" xfId="0" applyAlignment="1">
      <alignment wrapText="1"/>
    </xf>
    <xf numFmtId="0" fontId="4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8" fontId="54" fillId="0" borderId="0" xfId="0" applyNumberFormat="1" applyFont="1"/>
    <xf numFmtId="168" fontId="54" fillId="0" borderId="28" xfId="0" applyNumberFormat="1" applyFont="1" applyBorder="1"/>
    <xf numFmtId="171" fontId="45" fillId="11" borderId="25" xfId="0" applyNumberFormat="1" applyFont="1" applyFill="1" applyBorder="1"/>
    <xf numFmtId="0" fontId="45" fillId="11" borderId="26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12" fillId="41" borderId="24" xfId="0" applyFont="1" applyFill="1" applyBorder="1"/>
    <xf numFmtId="0" fontId="0" fillId="0" borderId="0" xfId="0" applyAlignment="1">
      <alignment horizontal="center" wrapText="1"/>
    </xf>
    <xf numFmtId="170" fontId="4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/>
    </xf>
    <xf numFmtId="168" fontId="5" fillId="0" borderId="0" xfId="0" applyNumberFormat="1" applyFont="1" applyAlignment="1">
      <alignment horizontal="right"/>
    </xf>
    <xf numFmtId="172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72" fontId="0" fillId="0" borderId="0" xfId="0" applyNumberFormat="1"/>
    <xf numFmtId="170" fontId="22" fillId="7" borderId="39" xfId="0" applyNumberFormat="1" applyFont="1" applyFill="1" applyBorder="1"/>
    <xf numFmtId="0" fontId="12" fillId="41" borderId="10" xfId="0" applyFont="1" applyFill="1" applyBorder="1"/>
    <xf numFmtId="170" fontId="0" fillId="0" borderId="32" xfId="0" applyNumberFormat="1" applyBorder="1"/>
    <xf numFmtId="0" fontId="0" fillId="0" borderId="32" xfId="0" applyBorder="1"/>
    <xf numFmtId="170" fontId="0" fillId="11" borderId="32" xfId="0" applyNumberFormat="1" applyFill="1" applyBorder="1"/>
    <xf numFmtId="169" fontId="0" fillId="0" borderId="41" xfId="0" applyNumberFormat="1" applyBorder="1"/>
    <xf numFmtId="169" fontId="0" fillId="8" borderId="41" xfId="0" applyNumberFormat="1" applyFill="1" applyBorder="1"/>
    <xf numFmtId="0" fontId="0" fillId="0" borderId="40" xfId="0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8" borderId="41" xfId="0" applyNumberFormat="1" applyFill="1" applyBorder="1" applyAlignment="1">
      <alignment horizontal="right"/>
    </xf>
    <xf numFmtId="169" fontId="0" fillId="0" borderId="5" xfId="0" applyNumberFormat="1" applyBorder="1" applyAlignment="1">
      <alignment horizontal="right"/>
    </xf>
    <xf numFmtId="0" fontId="0" fillId="35" borderId="40" xfId="0" applyFill="1" applyBorder="1"/>
    <xf numFmtId="170" fontId="0" fillId="0" borderId="41" xfId="0" applyNumberFormat="1" applyBorder="1"/>
    <xf numFmtId="170" fontId="40" fillId="11" borderId="41" xfId="0" applyNumberFormat="1" applyFont="1" applyFill="1" applyBorder="1"/>
    <xf numFmtId="170" fontId="0" fillId="7" borderId="42" xfId="0" applyNumberFormat="1" applyFill="1" applyBorder="1"/>
    <xf numFmtId="0" fontId="0" fillId="6" borderId="40" xfId="0" applyFill="1" applyBorder="1"/>
    <xf numFmtId="0" fontId="0" fillId="0" borderId="41" xfId="0" applyBorder="1"/>
    <xf numFmtId="169" fontId="0" fillId="0" borderId="42" xfId="0" applyNumberFormat="1" applyBorder="1"/>
    <xf numFmtId="0" fontId="0" fillId="7" borderId="24" xfId="0" applyFill="1" applyBorder="1"/>
    <xf numFmtId="0" fontId="12" fillId="10" borderId="25" xfId="0" applyFont="1" applyFill="1" applyBorder="1"/>
    <xf numFmtId="0" fontId="53" fillId="39" borderId="25" xfId="0" applyFont="1" applyFill="1" applyBorder="1"/>
    <xf numFmtId="169" fontId="0" fillId="0" borderId="27" xfId="0" applyNumberFormat="1" applyBorder="1"/>
    <xf numFmtId="171" fontId="0" fillId="0" borderId="0" xfId="0" applyNumberFormat="1" applyAlignment="1">
      <alignment horizontal="right" wrapText="1"/>
    </xf>
    <xf numFmtId="169" fontId="0" fillId="8" borderId="27" xfId="0" applyNumberFormat="1" applyFill="1" applyBorder="1"/>
    <xf numFmtId="166" fontId="0" fillId="11" borderId="0" xfId="0" applyNumberFormat="1" applyFill="1"/>
    <xf numFmtId="171" fontId="0" fillId="38" borderId="0" xfId="0" applyNumberFormat="1" applyFill="1"/>
    <xf numFmtId="169" fontId="0" fillId="33" borderId="0" xfId="0" applyNumberFormat="1" applyFill="1"/>
    <xf numFmtId="166" fontId="0" fillId="33" borderId="0" xfId="0" applyNumberFormat="1" applyFill="1"/>
    <xf numFmtId="4" fontId="0" fillId="7" borderId="29" xfId="0" applyNumberFormat="1" applyFill="1" applyBorder="1"/>
    <xf numFmtId="4" fontId="22" fillId="7" borderId="30" xfId="0" applyNumberFormat="1" applyFont="1" applyFill="1" applyBorder="1"/>
    <xf numFmtId="4" fontId="0" fillId="7" borderId="30" xfId="0" applyNumberFormat="1" applyFill="1" applyBorder="1"/>
    <xf numFmtId="4" fontId="12" fillId="7" borderId="30" xfId="0" applyNumberFormat="1" applyFont="1" applyFill="1" applyBorder="1"/>
    <xf numFmtId="0" fontId="56" fillId="0" borderId="0" xfId="0" applyFont="1" applyAlignment="1">
      <alignment horizontal="left" wrapText="1"/>
    </xf>
    <xf numFmtId="4" fontId="56" fillId="0" borderId="0" xfId="0" applyNumberFormat="1" applyFont="1" applyAlignment="1">
      <alignment horizontal="left" wrapText="1"/>
    </xf>
    <xf numFmtId="170" fontId="54" fillId="0" borderId="38" xfId="0" applyNumberFormat="1" applyFont="1" applyBorder="1"/>
    <xf numFmtId="0" fontId="12" fillId="37" borderId="36" xfId="0" applyFont="1" applyFill="1" applyBorder="1"/>
    <xf numFmtId="0" fontId="3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168" fontId="3" fillId="0" borderId="25" xfId="0" applyNumberFormat="1" applyFont="1" applyBorder="1" applyAlignment="1">
      <alignment horizontal="right"/>
    </xf>
    <xf numFmtId="0" fontId="3" fillId="0" borderId="26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168" fontId="0" fillId="0" borderId="0" xfId="0" applyNumberFormat="1" applyAlignment="1">
      <alignment horizontal="right"/>
    </xf>
    <xf numFmtId="0" fontId="3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left"/>
    </xf>
    <xf numFmtId="168" fontId="2" fillId="0" borderId="30" xfId="0" applyNumberFormat="1" applyFont="1" applyBorder="1" applyAlignment="1">
      <alignment horizontal="right"/>
    </xf>
    <xf numFmtId="0" fontId="0" fillId="0" borderId="31" xfId="0" applyBorder="1"/>
    <xf numFmtId="171" fontId="17" fillId="11" borderId="0" xfId="0" applyNumberFormat="1" applyFont="1" applyFill="1" applyAlignment="1">
      <alignment horizontal="right"/>
    </xf>
    <xf numFmtId="171" fontId="17" fillId="11" borderId="0" xfId="0" applyNumberFormat="1" applyFont="1" applyFill="1"/>
    <xf numFmtId="0" fontId="17" fillId="11" borderId="0" xfId="0" applyFont="1" applyFill="1"/>
    <xf numFmtId="171" fontId="43" fillId="11" borderId="0" xfId="0" applyNumberFormat="1" applyFont="1" applyFill="1" applyAlignment="1">
      <alignment horizontal="right" wrapText="1"/>
    </xf>
    <xf numFmtId="0" fontId="0" fillId="11" borderId="25" xfId="0" applyFill="1" applyBorder="1" applyAlignment="1">
      <alignment horizontal="center"/>
    </xf>
    <xf numFmtId="0" fontId="40" fillId="0" borderId="0" xfId="0" applyFont="1" applyAlignment="1">
      <alignment horizontal="right"/>
    </xf>
    <xf numFmtId="171" fontId="12" fillId="0" borderId="0" xfId="0" applyNumberFormat="1" applyFont="1"/>
    <xf numFmtId="0" fontId="3" fillId="0" borderId="25" xfId="0" applyFont="1" applyBorder="1" applyAlignment="1">
      <alignment horizontal="left"/>
    </xf>
    <xf numFmtId="0" fontId="12" fillId="41" borderId="0" xfId="0" applyFont="1" applyFill="1"/>
    <xf numFmtId="0" fontId="12" fillId="43" borderId="24" xfId="0" applyFont="1" applyFill="1" applyBorder="1"/>
    <xf numFmtId="0" fontId="12" fillId="44" borderId="26" xfId="0" applyFont="1" applyFill="1" applyBorder="1"/>
    <xf numFmtId="0" fontId="45" fillId="45" borderId="0" xfId="0" applyFont="1" applyFill="1"/>
    <xf numFmtId="0" fontId="0" fillId="45" borderId="0" xfId="0" applyFill="1" applyAlignment="1">
      <alignment horizontal="center"/>
    </xf>
    <xf numFmtId="0" fontId="14" fillId="2" borderId="3" xfId="0" applyFont="1" applyFill="1" applyBorder="1" applyAlignment="1">
      <alignment horizontal="left"/>
    </xf>
    <xf numFmtId="0" fontId="46" fillId="45" borderId="0" xfId="0" applyFont="1" applyFill="1"/>
    <xf numFmtId="0" fontId="1" fillId="0" borderId="30" xfId="0" applyFont="1" applyBorder="1" applyAlignment="1">
      <alignment horizontal="left"/>
    </xf>
    <xf numFmtId="168" fontId="5" fillId="0" borderId="30" xfId="0" applyNumberFormat="1" applyFont="1" applyBorder="1" applyAlignment="1">
      <alignment horizontal="right"/>
    </xf>
    <xf numFmtId="172" fontId="5" fillId="0" borderId="30" xfId="0" applyNumberFormat="1" applyFont="1" applyBorder="1" applyAlignment="1">
      <alignment horizontal="right"/>
    </xf>
    <xf numFmtId="0" fontId="1" fillId="0" borderId="31" xfId="0" applyFont="1" applyBorder="1" applyAlignment="1">
      <alignment horizontal="left"/>
    </xf>
    <xf numFmtId="165" fontId="14" fillId="3" borderId="9" xfId="0" applyNumberFormat="1" applyFont="1" applyFill="1" applyBorder="1" applyAlignment="1">
      <alignment horizontal="center" wrapText="1"/>
    </xf>
    <xf numFmtId="165" fontId="14" fillId="3" borderId="7" xfId="0" applyNumberFormat="1" applyFont="1" applyFill="1" applyBorder="1" applyAlignment="1">
      <alignment horizontal="center" wrapText="1"/>
    </xf>
    <xf numFmtId="49" fontId="15" fillId="5" borderId="10" xfId="0" applyNumberFormat="1" applyFont="1" applyFill="1" applyBorder="1" applyAlignment="1">
      <alignment horizontal="center"/>
    </xf>
    <xf numFmtId="49" fontId="15" fillId="5" borderId="11" xfId="0" applyNumberFormat="1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2" fillId="5" borderId="12" xfId="0" applyFont="1" applyFill="1" applyBorder="1"/>
  </cellXfs>
  <cellStyles count="46">
    <cellStyle name="20% - Accent1 2" xfId="5" xr:uid="{E4FB69B0-E96C-4685-8789-0623DBB80B1F}"/>
    <cellStyle name="20% - Accent2 2" xfId="6" xr:uid="{F6CBAEF6-C1FA-4DD4-AD4D-1CC2AE33D46E}"/>
    <cellStyle name="20% - Accent3 2" xfId="7" xr:uid="{42FFC3AC-47A9-4212-98B1-05BA876FF0E1}"/>
    <cellStyle name="20% - Accent4 2" xfId="8" xr:uid="{34CE2656-9B45-485C-9C62-10DB1FE42999}"/>
    <cellStyle name="20% - Accent5 2" xfId="9" xr:uid="{00CB1BB1-CAEA-4DF5-9FF0-751B70C68ED8}"/>
    <cellStyle name="20% - Accent6 2" xfId="10" xr:uid="{D9396B21-4D31-4592-9A5F-CE262213B4AB}"/>
    <cellStyle name="40% - Accent1 2" xfId="11" xr:uid="{E3365AAE-CAE4-4BDD-B160-D0981CFB6996}"/>
    <cellStyle name="40% - Accent2 2" xfId="12" xr:uid="{20242629-9DA8-41F7-AA88-582088441ABB}"/>
    <cellStyle name="40% - Accent3 2" xfId="13" xr:uid="{350D1DBF-CCB1-42C0-8AD5-4E9522A0B0D6}"/>
    <cellStyle name="40% - Accent4 2" xfId="14" xr:uid="{1F8FAEAE-63CF-4FDE-9C39-F281969A0B50}"/>
    <cellStyle name="40% - Accent5 2" xfId="15" xr:uid="{4B6DF552-53EB-4FA8-A4A9-F133DF94D71C}"/>
    <cellStyle name="40% - Accent6 2" xfId="16" xr:uid="{3E6C6A5C-4FC5-4CC9-AEE2-82A8CEE15A3F}"/>
    <cellStyle name="60% - Accent1 2" xfId="17" xr:uid="{F6C2382E-61C6-4008-9E57-A03199CF35A8}"/>
    <cellStyle name="60% - Accent2 2" xfId="18" xr:uid="{26BB48F3-9CAC-419D-869A-CF2E484177FA}"/>
    <cellStyle name="60% - Accent3 2" xfId="19" xr:uid="{BBB020EA-46E8-4BF8-9A06-A662B1B96DA5}"/>
    <cellStyle name="60% - Accent4 2" xfId="20" xr:uid="{FCCD8C7E-A97E-4ABC-AE66-FAC7779F0227}"/>
    <cellStyle name="60% - Accent5 2" xfId="21" xr:uid="{A3828360-3AB9-41D3-A5C6-1C9397059532}"/>
    <cellStyle name="60% - Accent6 2" xfId="22" xr:uid="{3543EFC8-F1E3-4007-832C-DEADCA17036D}"/>
    <cellStyle name="Accent1 2" xfId="23" xr:uid="{3E6F0D49-DB64-41F1-8FE3-7C78CFAA099F}"/>
    <cellStyle name="Accent2 2" xfId="24" xr:uid="{D96EFD85-2536-46AB-93D7-D59366C55FED}"/>
    <cellStyle name="Accent3 2" xfId="25" xr:uid="{BDF64F1D-1BC2-456F-BBFC-7D1E395268CC}"/>
    <cellStyle name="Accent4 2" xfId="26" xr:uid="{008C1434-0F19-419E-BB0F-41CF4EF3C809}"/>
    <cellStyle name="Accent5 2" xfId="27" xr:uid="{F58B5C81-6799-450F-81E9-B27FAE657933}"/>
    <cellStyle name="Accent6 2" xfId="28" xr:uid="{30D7441B-8B17-4716-8A5D-6E799F1CB3F0}"/>
    <cellStyle name="Bad 2" xfId="29" xr:uid="{112014C3-5BC3-4530-8B7B-43B058B7EBE7}"/>
    <cellStyle name="Calculation 2" xfId="30" xr:uid="{E01D8908-55B8-4933-A178-5C11C09F0961}"/>
    <cellStyle name="Check Cell 2" xfId="31" xr:uid="{06D6A42E-E8E1-47E3-926B-C2D8DFE6E65E}"/>
    <cellStyle name="Explanatory Text 2" xfId="32" xr:uid="{2F79A367-7AB1-4185-84B6-35CD0E478DAC}"/>
    <cellStyle name="Good 2" xfId="33" xr:uid="{41D4AE65-9BC8-4A54-ADDC-6B3445ABC5B3}"/>
    <cellStyle name="Heading 1 2" xfId="34" xr:uid="{C5D54B6B-DF0C-4AE4-8BE4-D4C17622AB4C}"/>
    <cellStyle name="Heading 2 2" xfId="35" xr:uid="{FDA1A69C-4FC2-4D35-BC2E-1A991CAEFBCE}"/>
    <cellStyle name="Heading 3 2" xfId="36" xr:uid="{BF88B148-E45C-45BC-8A64-0426F5C9B307}"/>
    <cellStyle name="Heading 4 2" xfId="37" xr:uid="{0F091B12-7CE8-4A0A-9EC4-290C8A251563}"/>
    <cellStyle name="Hyperlink 2" xfId="2" xr:uid="{00000000-0005-0000-0000-000001000000}"/>
    <cellStyle name="Hyperlink 2 2" xfId="4" xr:uid="{00000000-0005-0000-0000-000002000000}"/>
    <cellStyle name="Input 2" xfId="38" xr:uid="{EF0D15E5-8FDE-4376-8D2F-9CDED4FB2336}"/>
    <cellStyle name="Linked Cell 2" xfId="39" xr:uid="{0E623D66-C3A6-412E-973D-5308794E2387}"/>
    <cellStyle name="Moneda" xfId="1" builtinId="4"/>
    <cellStyle name="Neutral 2" xfId="40" xr:uid="{0AC59FA3-F1DD-49F0-BA9A-B35F3D648570}"/>
    <cellStyle name="Normal" xfId="0" builtinId="0"/>
    <cellStyle name="Normal 2" xfId="3" xr:uid="{00000000-0005-0000-0000-000004000000}"/>
    <cellStyle name="Note 2" xfId="41" xr:uid="{631F4BE5-31DE-44D6-AF74-E05328B57A0D}"/>
    <cellStyle name="Output 2" xfId="42" xr:uid="{5163A167-1438-4E9C-A2D5-0F3D8BA71B48}"/>
    <cellStyle name="Title 2" xfId="43" xr:uid="{D6B6BFB4-02F2-4E7E-94F3-6ECCBD2274E8}"/>
    <cellStyle name="Total 2" xfId="44" xr:uid="{EAF63453-DBF5-4EB6-B9A4-27531377095F}"/>
    <cellStyle name="Warning Text 2" xfId="45" xr:uid="{92691A6B-B041-42A8-853A-8963EC1F943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3F1A3"/>
      <color rgb="FF53D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SPlus! Income vs. Costs (2023 estimate)</a:t>
            </a:r>
            <a:endParaRPr lang="en-GB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GB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32025856712534839"/>
          <c:y val="1.2461105405302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752114795267236E-2"/>
          <c:y val="0.36519342690859291"/>
          <c:w val="0.77553499125732861"/>
          <c:h val="0.567173722849861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'Member Fees Income'!$A$2</c:f>
              <c:strCache>
                <c:ptCount val="1"/>
                <c:pt idx="0">
                  <c:v>Securityplus! Fees collected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5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02A-49C3-88AF-48CCDEB6A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'Member Fees Income'!$B$1:$J$1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'Member Fees Income'!$B$2:$J$2</c:f>
              <c:numCache>
                <c:formatCode>[$$-1004]#,##0.00;[Red]\-[$$-1004]#,##0.00</c:formatCode>
                <c:ptCount val="9"/>
                <c:pt idx="0">
                  <c:v>94316.51</c:v>
                </c:pt>
                <c:pt idx="1">
                  <c:v>84544.84</c:v>
                </c:pt>
                <c:pt idx="2">
                  <c:v>65427.47</c:v>
                </c:pt>
                <c:pt idx="3">
                  <c:v>69760.92</c:v>
                </c:pt>
                <c:pt idx="4">
                  <c:v>67298.91</c:v>
                </c:pt>
                <c:pt idx="5">
                  <c:v>40064</c:v>
                </c:pt>
                <c:pt idx="6">
                  <c:v>31557.75</c:v>
                </c:pt>
                <c:pt idx="7">
                  <c:v>38070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2A-49C3-88AF-48CCDEB6A38B}"/>
            </c:ext>
          </c:extLst>
        </c:ser>
        <c:ser>
          <c:idx val="2"/>
          <c:order val="1"/>
          <c:tx>
            <c:strRef>
              <c:f>'Member Fees Income'!$A$3</c:f>
              <c:strCache>
                <c:ptCount val="1"/>
                <c:pt idx="0">
                  <c:v>Securityplus! Costs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'Member Fees Income'!$B$1:$J$1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'Member Fees Income'!$B$3:$J$3</c:f>
              <c:numCache>
                <c:formatCode>[$$-1004]#,##0.00;[Red]\-[$$-1004]#,##0.00</c:formatCode>
                <c:ptCount val="9"/>
                <c:pt idx="0">
                  <c:v>-5340.5</c:v>
                </c:pt>
                <c:pt idx="1">
                  <c:v>-2950</c:v>
                </c:pt>
                <c:pt idx="2">
                  <c:v>-7950.16</c:v>
                </c:pt>
                <c:pt idx="3">
                  <c:v>-8281.99</c:v>
                </c:pt>
                <c:pt idx="4">
                  <c:v>-7126.54</c:v>
                </c:pt>
                <c:pt idx="5">
                  <c:v>-2067</c:v>
                </c:pt>
                <c:pt idx="6">
                  <c:v>-2476.2600000000002</c:v>
                </c:pt>
                <c:pt idx="7">
                  <c:v>-8290.15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2A-49C3-88AF-48CCDEB6A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809488"/>
        <c:axId val="2104078464"/>
      </c:barChart>
      <c:catAx>
        <c:axId val="205380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078464"/>
        <c:crosses val="autoZero"/>
        <c:auto val="1"/>
        <c:lblAlgn val="ctr"/>
        <c:lblOffset val="100"/>
        <c:noMultiLvlLbl val="0"/>
      </c:catAx>
      <c:valAx>
        <c:axId val="210407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1004]#,##0.00;[Red]\-[$$-1004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3809488"/>
        <c:crosses val="autoZero"/>
        <c:crossBetween val="between"/>
      </c:valAx>
      <c:spPr>
        <a:noFill/>
        <a:ln>
          <a:noFill/>
          <a:prstDash val="sysDot"/>
        </a:ln>
        <a:effectLst/>
      </c:spPr>
    </c:plotArea>
    <c:legend>
      <c:legendPos val="r"/>
      <c:layout>
        <c:manualLayout>
          <c:xMode val="edge"/>
          <c:yMode val="edge"/>
          <c:x val="0.58220247157614757"/>
          <c:y val="0.1807843584769295"/>
          <c:w val="0.40394463843842315"/>
          <c:h val="0.16304461942257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 	Disputes 2015-2023</a:t>
            </a:r>
          </a:p>
          <a:p>
            <a:pPr algn="l">
              <a:defRPr/>
            </a:pPr>
            <a:endParaRPr lang="en-GB"/>
          </a:p>
          <a:p>
            <a:pPr algn="l">
              <a:defRPr/>
            </a:pPr>
            <a:endParaRPr lang="en-GB"/>
          </a:p>
        </c:rich>
      </c:tx>
      <c:layout>
        <c:manualLayout>
          <c:xMode val="edge"/>
          <c:yMode val="edge"/>
          <c:x val="0.24709774436090226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716711585548455E-2"/>
          <c:y val="0.24124392614188536"/>
          <c:w val="0.87543765083055891"/>
          <c:h val="0.6316745100739958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'Disputes '!$K$9</c:f>
              <c:strCache>
                <c:ptCount val="1"/>
                <c:pt idx="0">
                  <c:v>Disputes paid </c:v>
                </c:pt>
              </c:strCache>
            </c:strRef>
          </c:tx>
          <c:spPr>
            <a:gradFill rotWithShape="1">
              <a:gsLst>
                <a:gs pos="0">
                  <a:schemeClr val="accent1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'Disputes '!$L$7:$T$7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'Disputes '!$L$9:$T$9</c:f>
              <c:numCache>
                <c:formatCode>[$$-1004]#,##0.00;[Red]\-[$$-1004]#,##0.00</c:formatCode>
                <c:ptCount val="9"/>
                <c:pt idx="0">
                  <c:v>-28797.09</c:v>
                </c:pt>
                <c:pt idx="1">
                  <c:v>-50000</c:v>
                </c:pt>
                <c:pt idx="2">
                  <c:v>-8824.5500000000011</c:v>
                </c:pt>
                <c:pt idx="3">
                  <c:v>-23648.800000000003</c:v>
                </c:pt>
                <c:pt idx="4">
                  <c:v>-50400.04</c:v>
                </c:pt>
                <c:pt idx="5">
                  <c:v>-23346.21</c:v>
                </c:pt>
                <c:pt idx="6">
                  <c:v>-14081.650000000001</c:v>
                </c:pt>
                <c:pt idx="7">
                  <c:v>-5180</c:v>
                </c:pt>
                <c:pt idx="8">
                  <c:v>-5039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36-4EA0-B18E-7179F449D7AC}"/>
            </c:ext>
          </c:extLst>
        </c:ser>
        <c:ser>
          <c:idx val="3"/>
          <c:order val="3"/>
          <c:tx>
            <c:strRef>
              <c:f>'Disputes '!$K$11</c:f>
              <c:strCache>
                <c:ptCount val="1"/>
                <c:pt idx="0">
                  <c:v>Disputes recovered </c:v>
                </c:pt>
              </c:strCache>
            </c:strRef>
          </c:tx>
          <c:spPr>
            <a:gradFill rotWithShape="1">
              <a:gsLst>
                <a:gs pos="0">
                  <a:srgbClr val="0070C0"/>
                </a:gs>
                <a:gs pos="100000">
                  <a:srgbClr val="00B0F0"/>
                </a:gs>
              </a:gsLst>
              <a:lin ang="5400000" scaled="1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'Disputes '!$L$7:$T$7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'Disputes '!$L$11:$T$11</c:f>
              <c:numCache>
                <c:formatCode>[$$-1004]#,##0.00;[Red]\-[$$-1004]#,##0.00</c:formatCode>
                <c:ptCount val="9"/>
                <c:pt idx="0">
                  <c:v>4072.62</c:v>
                </c:pt>
                <c:pt idx="1">
                  <c:v>0</c:v>
                </c:pt>
                <c:pt idx="2">
                  <c:v>8521.01</c:v>
                </c:pt>
                <c:pt idx="3">
                  <c:v>9937.42</c:v>
                </c:pt>
                <c:pt idx="4">
                  <c:v>30488.880000000001</c:v>
                </c:pt>
                <c:pt idx="5">
                  <c:v>25717.84</c:v>
                </c:pt>
                <c:pt idx="6">
                  <c:v>20528.71</c:v>
                </c:pt>
                <c:pt idx="7">
                  <c:v>3046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36-4EA0-B18E-7179F449D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107605360"/>
        <c:axId val="21040651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'Disputes '!$K$8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'Disputes '!$L$7:$T$7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'Disputes '!$L$8:$Q$8</c15:sqref>
                        </c15:formulaRef>
                      </c:ext>
                    </c:extLst>
                    <c:numCache>
                      <c:formatCode>[$$-1004]#,##0.00;[Red]\-[$$-1004]#,##0.00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36-4EA0-B18E-7179F449D7A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'Disputes '!$K$10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  <a:scene3d>
                    <a:camera prst="orthographicFront">
                      <a:rot lat="0" lon="0" rev="0"/>
                    </a:camera>
                    <a:lightRig rig="threePt" dir="t">
                      <a:rot lat="0" lon="0" rev="1200000"/>
                    </a:lightRig>
                  </a:scene3d>
                  <a:sp3d>
                    <a:bevelT w="63500" h="25400"/>
                  </a:sp3d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'Disputes '!$L$7:$T$7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2015</c:v>
                      </c:pt>
                      <c:pt idx="1">
                        <c:v>2016</c:v>
                      </c:pt>
                      <c:pt idx="2">
                        <c:v>2017</c:v>
                      </c:pt>
                      <c:pt idx="3">
                        <c:v>2018</c:v>
                      </c:pt>
                      <c:pt idx="4">
                        <c:v>2019</c:v>
                      </c:pt>
                      <c:pt idx="5">
                        <c:v>2020</c:v>
                      </c:pt>
                      <c:pt idx="6">
                        <c:v>2021</c:v>
                      </c:pt>
                      <c:pt idx="7">
                        <c:v>2022</c:v>
                      </c:pt>
                      <c:pt idx="8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'Disputes '!$L$10:$Q$10</c15:sqref>
                        </c15:formulaRef>
                      </c:ext>
                    </c:extLst>
                    <c:numCache>
                      <c:formatCode>[$$-1004]#,##0.00;[Red]\-[$$-1004]#,##0.00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636-4EA0-B18E-7179F449D7A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'Disputes '!$K$13</c:f>
              <c:strCache>
                <c:ptCount val="1"/>
                <c:pt idx="0">
                  <c:v>Net Annual Dispute Recovered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'Disputes '!$L$13:$T$13</c:f>
              <c:numCache>
                <c:formatCode>[$$-1004]#,##0.00;[Red]\-[$$-1004]#,##0.00</c:formatCode>
                <c:ptCount val="9"/>
                <c:pt idx="0">
                  <c:v>-24724.47</c:v>
                </c:pt>
                <c:pt idx="1">
                  <c:v>-50000</c:v>
                </c:pt>
                <c:pt idx="2">
                  <c:v>-303.54000000000087</c:v>
                </c:pt>
                <c:pt idx="3">
                  <c:v>-13711.380000000003</c:v>
                </c:pt>
                <c:pt idx="4">
                  <c:v>-19911.16</c:v>
                </c:pt>
                <c:pt idx="5">
                  <c:v>2371.630000000001</c:v>
                </c:pt>
                <c:pt idx="6">
                  <c:v>6447.0599999999977</c:v>
                </c:pt>
                <c:pt idx="7">
                  <c:v>-2134</c:v>
                </c:pt>
                <c:pt idx="8">
                  <c:v>-5039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A-4F7C-ADDA-EFBC7AFB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605360"/>
        <c:axId val="2104065152"/>
      </c:lineChart>
      <c:catAx>
        <c:axId val="210760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4065152"/>
        <c:crosses val="autoZero"/>
        <c:auto val="1"/>
        <c:lblAlgn val="ctr"/>
        <c:lblOffset val="100"/>
        <c:noMultiLvlLbl val="0"/>
      </c:catAx>
      <c:valAx>
        <c:axId val="21040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1004]#,##0.00;[Red]\-[$$-1004]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60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Development SPlus fund by Q's 2015-2023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27525967756803049"/>
          <c:y val="3.4872317136863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537761573577622"/>
          <c:y val="0.22203276211629736"/>
          <c:w val="0.86457468197077814"/>
          <c:h val="0.639179903821116"/>
        </c:manualLayout>
      </c:layout>
      <c:lineChart>
        <c:grouping val="standard"/>
        <c:varyColors val="0"/>
        <c:ser>
          <c:idx val="6"/>
          <c:order val="0"/>
          <c:tx>
            <c:strRef>
              <c:f>'SP! Quarterly 5 yrs'!$A$8</c:f>
              <c:strCache>
                <c:ptCount val="1"/>
                <c:pt idx="0">
                  <c:v>Total SP! Fund</c:v>
                </c:pt>
              </c:strCache>
            </c:strRef>
          </c:tx>
          <c:spPr>
            <a:ln w="381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0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1C-4DDC-997E-D9C5F419B969}"/>
                </c:ext>
              </c:extLst>
            </c:dLbl>
            <c:dLbl>
              <c:idx val="30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1C-4DDC-997E-D9C5F419B969}"/>
                </c:ext>
              </c:extLst>
            </c:dLbl>
            <c:dLbl>
              <c:idx val="31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1C-4DDC-997E-D9C5F419B969}"/>
                </c:ext>
              </c:extLst>
            </c:dLbl>
            <c:dLbl>
              <c:idx val="31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1C-4DDC-997E-D9C5F419B969}"/>
                </c:ext>
              </c:extLst>
            </c:dLbl>
            <c:dLbl>
              <c:idx val="318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1C-4DDC-997E-D9C5F419B969}"/>
                </c:ext>
              </c:extLst>
            </c:dLbl>
            <c:dLbl>
              <c:idx val="32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E1C-4DDC-997E-D9C5F419B969}"/>
                </c:ext>
              </c:extLst>
            </c:dLbl>
            <c:numFmt formatCode="[$$-540A]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'SP! Quarterly 5 yrs'!$E$1:$AH$1</c15:sqref>
                  </c15:fullRef>
                </c:ext>
              </c:extLst>
              <c:f>('SP! Quarterly 5 yrs'!$E$1,'SP! Quarterly 5 yrs'!$I$1,'SP! Quarterly 5 yrs'!$M$1,'SP! Quarterly 5 yrs'!$Q$1,'SP! Quarterly 5 yrs'!$U$1,'SP! Quarterly 5 yrs'!$Y$1,'SP! Quarterly 5 yrs'!$AC$1,'SP! Quarterly 5 yrs'!$AE$1:$AH$1)</c:f>
              <c:strCache>
                <c:ptCount val="5"/>
                <c:pt idx="0">
                  <c:v>Q4 2019</c:v>
                </c:pt>
                <c:pt idx="1">
                  <c:v> Q4 2020</c:v>
                </c:pt>
                <c:pt idx="2">
                  <c:v>Q4 2021</c:v>
                </c:pt>
                <c:pt idx="3">
                  <c:v>Q4 2022</c:v>
                </c:pt>
                <c:pt idx="4">
                  <c:v>Q1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'SP! Quarterly 5 yrs'!$E$8:$AH$8</c15:sqref>
                  </c15:fullRef>
                </c:ext>
              </c:extLst>
              <c:f>('SP! Quarterly 5 yrs'!$E$8,'SP! Quarterly 5 yrs'!$I$8,'SP! Quarterly 5 yrs'!$M$8,'SP! Quarterly 5 yrs'!$Q$8,'SP! Quarterly 5 yrs'!$U$8,'SP! Quarterly 5 yrs'!$Y$8,'SP! Quarterly 5 yrs'!$AC$8,'SP! Quarterly 5 yrs'!$AE$8:$AH$8)</c:f>
              <c:numCache>
                <c:formatCode>[$$-540A]#,##0.00</c:formatCode>
                <c:ptCount val="5"/>
                <c:pt idx="0">
                  <c:v>725894.9</c:v>
                </c:pt>
                <c:pt idx="1">
                  <c:v>791522.67</c:v>
                </c:pt>
                <c:pt idx="2">
                  <c:v>867633.29</c:v>
                </c:pt>
                <c:pt idx="3">
                  <c:v>844195.93</c:v>
                </c:pt>
                <c:pt idx="4">
                  <c:v>853634.93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9C-428D-BFF5-F65DF804179D}"/>
            </c:ext>
          </c:extLst>
        </c:ser>
        <c:ser>
          <c:idx val="0"/>
          <c:order val="1"/>
          <c:tx>
            <c:strRef>
              <c:f>'SP! Quarterly 5 yrs'!$A$10</c:f>
              <c:strCache>
                <c:ptCount val="1"/>
                <c:pt idx="0">
                  <c:v>Quaterly Variation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04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E1C-4DDC-997E-D9C5F419B969}"/>
                </c:ext>
              </c:extLst>
            </c:dLbl>
            <c:dLbl>
              <c:idx val="317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E1C-4DDC-997E-D9C5F419B969}"/>
                </c:ext>
              </c:extLst>
            </c:dLbl>
            <c:dLbl>
              <c:idx val="321"/>
              <c:delete val="1"/>
              <c:extLst xmlns:c15="http://schemas.microsoft.com/office/drawing/2012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1C-4DDC-997E-D9C5F419B969}"/>
                </c:ext>
              </c:extLst>
            </c:dLbl>
            <c:numFmt formatCode="[$$-540A]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'SP! Quarterly 5 yrs'!$E$1:$AH$1</c15:sqref>
                  </c15:fullRef>
                </c:ext>
              </c:extLst>
              <c:f>('SP! Quarterly 5 yrs'!$E$1,'SP! Quarterly 5 yrs'!$I$1,'SP! Quarterly 5 yrs'!$M$1,'SP! Quarterly 5 yrs'!$Q$1,'SP! Quarterly 5 yrs'!$U$1,'SP! Quarterly 5 yrs'!$Y$1,'SP! Quarterly 5 yrs'!$AC$1,'SP! Quarterly 5 yrs'!$AE$1:$AH$1)</c:f>
              <c:strCache>
                <c:ptCount val="5"/>
                <c:pt idx="0">
                  <c:v>Q4 2019</c:v>
                </c:pt>
                <c:pt idx="1">
                  <c:v> Q4 2020</c:v>
                </c:pt>
                <c:pt idx="2">
                  <c:v>Q4 2021</c:v>
                </c:pt>
                <c:pt idx="3">
                  <c:v>Q4 2022</c:v>
                </c:pt>
                <c:pt idx="4">
                  <c:v>Q1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'SP! Quarterly 5 yrs'!$E$10:$AH$10</c15:sqref>
                  </c15:fullRef>
                </c:ext>
              </c:extLst>
              <c:f>('SP! Quarterly 5 yrs'!$E$10,'SP! Quarterly 5 yrs'!$I$10,'SP! Quarterly 5 yrs'!$M$10,'SP! Quarterly 5 yrs'!$Q$10,'SP! Quarterly 5 yrs'!$U$10,'SP! Quarterly 5 yrs'!$Y$10,'SP! Quarterly 5 yrs'!$AC$10,'SP! Quarterly 5 yrs'!$AE$10:$AH$10)</c:f>
              <c:numCache>
                <c:formatCode>[$$-540A]#,##0.00</c:formatCode>
                <c:ptCount val="5"/>
                <c:pt idx="0">
                  <c:v>26348.469999999972</c:v>
                </c:pt>
                <c:pt idx="1">
                  <c:v>-62180.559999999939</c:v>
                </c:pt>
                <c:pt idx="2">
                  <c:v>24165.420000000042</c:v>
                </c:pt>
                <c:pt idx="3">
                  <c:v>25069.430000000051</c:v>
                </c:pt>
                <c:pt idx="4">
                  <c:v>9439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9C-428D-BFF5-F65DF8041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9334896"/>
        <c:axId val="1134595104"/>
      </c:lineChart>
      <c:catAx>
        <c:axId val="125933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4595104"/>
        <c:crosses val="autoZero"/>
        <c:auto val="1"/>
        <c:lblAlgn val="ctr"/>
        <c:lblOffset val="100"/>
        <c:noMultiLvlLbl val="0"/>
      </c:catAx>
      <c:valAx>
        <c:axId val="113459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[$$-540A]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33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9646178741362623"/>
          <c:y val="0.85935517781848247"/>
          <c:w val="0.12579802187566777"/>
          <c:h val="0.118111225620139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Development SPlus fund 2007-Present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7"/>
          <c:order val="0"/>
          <c:tx>
            <c:strRef>
              <c:f>'SP! Yearly Historic'!$A$10</c:f>
              <c:strCache>
                <c:ptCount val="1"/>
                <c:pt idx="0">
                  <c:v>Total SP! Fund</c:v>
                </c:pt>
              </c:strCache>
            </c:strRef>
          </c:tx>
          <c:spPr>
            <a:ln w="381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'SP! Yearly Historic'!$B$2:$T$2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'SP! Yearly Historic'!$B$10:$T$10</c:f>
              <c:numCache>
                <c:formatCode>\$#,##0.00</c:formatCode>
                <c:ptCount val="17"/>
                <c:pt idx="0">
                  <c:v>112204.97</c:v>
                </c:pt>
                <c:pt idx="1">
                  <c:v>94851.42</c:v>
                </c:pt>
                <c:pt idx="2">
                  <c:v>135484.09</c:v>
                </c:pt>
                <c:pt idx="3">
                  <c:v>213096.15000000002</c:v>
                </c:pt>
                <c:pt idx="4">
                  <c:v>290060.19</c:v>
                </c:pt>
                <c:pt idx="5">
                  <c:v>351471.26</c:v>
                </c:pt>
                <c:pt idx="6">
                  <c:v>444836.81000000006</c:v>
                </c:pt>
                <c:pt idx="7">
                  <c:v>411501.81</c:v>
                </c:pt>
                <c:pt idx="8" formatCode="&quot;$&quot;#,##0.00">
                  <c:v>464852.79</c:v>
                </c:pt>
                <c:pt idx="9" formatCode="&quot;$&quot;#,##0.00">
                  <c:v>517305.05000000005</c:v>
                </c:pt>
                <c:pt idx="10" formatCode="&quot;$&quot;#,##0.00">
                  <c:v>598712.74</c:v>
                </c:pt>
                <c:pt idx="11" formatCode="&quot;$&quot;#,##0.00">
                  <c:v>635754.02</c:v>
                </c:pt>
                <c:pt idx="12" formatCode="&quot;$&quot;#,##0.00">
                  <c:v>725894.9</c:v>
                </c:pt>
                <c:pt idx="13" formatCode="[$$-1004]#,##0.00;[Red]\-[$$-1004]#,##0.00">
                  <c:v>791522.67</c:v>
                </c:pt>
                <c:pt idx="14" formatCode="[$$-1004]#,##0.00;[Red]\-[$$-1004]#,##0.00">
                  <c:v>867633.29</c:v>
                </c:pt>
                <c:pt idx="15" formatCode="[$$-1004]#,##0.00;[Red]\-[$$-1004]#,##0.00">
                  <c:v>844195.93</c:v>
                </c:pt>
                <c:pt idx="16" formatCode="[$$-1004]#,##0.00;[Red]\-[$$-1004]#,##0.00">
                  <c:v>853634.93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11-4F63-A4F0-5C17BDC1E8CC}"/>
            </c:ext>
          </c:extLst>
        </c:ser>
        <c:ser>
          <c:idx val="9"/>
          <c:order val="1"/>
          <c:tx>
            <c:strRef>
              <c:f>'SP! Yearly Historic'!$A$12</c:f>
              <c:strCache>
                <c:ptCount val="1"/>
                <c:pt idx="0">
                  <c:v>Yearly Variation</c:v>
                </c:pt>
              </c:strCache>
            </c:strRef>
          </c:tx>
          <c:spPr>
            <a:ln w="3810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'SP! Yearly Historic'!$B$2:$T$2</c:f>
              <c:numCache>
                <c:formatCode>General</c:formatCode>
                <c:ptCount val="1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</c:numCache>
            </c:numRef>
          </c:cat>
          <c:val>
            <c:numRef>
              <c:f>'SP! Yearly Historic'!$C$12:$T$12</c:f>
              <c:numCache>
                <c:formatCode>#,##0.00</c:formatCode>
                <c:ptCount val="17"/>
                <c:pt idx="0">
                  <c:v>26466.509999999995</c:v>
                </c:pt>
                <c:pt idx="1">
                  <c:v>-17353.550000000003</c:v>
                </c:pt>
                <c:pt idx="2">
                  <c:v>40632.67</c:v>
                </c:pt>
                <c:pt idx="3">
                  <c:v>77612.060000000027</c:v>
                </c:pt>
                <c:pt idx="4">
                  <c:v>76964.039999999979</c:v>
                </c:pt>
                <c:pt idx="5">
                  <c:v>61411.070000000007</c:v>
                </c:pt>
                <c:pt idx="6">
                  <c:v>93365.550000000047</c:v>
                </c:pt>
                <c:pt idx="7">
                  <c:v>-33335.000000000058</c:v>
                </c:pt>
                <c:pt idx="8">
                  <c:v>53350.979999999981</c:v>
                </c:pt>
                <c:pt idx="9">
                  <c:v>52452.260000000068</c:v>
                </c:pt>
                <c:pt idx="10">
                  <c:v>81407.689999999944</c:v>
                </c:pt>
                <c:pt idx="11">
                  <c:v>37041.280000000028</c:v>
                </c:pt>
                <c:pt idx="12">
                  <c:v>90140.88</c:v>
                </c:pt>
                <c:pt idx="13">
                  <c:v>65627.770000000019</c:v>
                </c:pt>
                <c:pt idx="14">
                  <c:v>76110.62</c:v>
                </c:pt>
                <c:pt idx="15">
                  <c:v>-23437.359999999986</c:v>
                </c:pt>
                <c:pt idx="16">
                  <c:v>9439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F11-4F63-A4F0-5C17BDC1E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7145216"/>
        <c:axId val="1135928352"/>
      </c:lineChart>
      <c:catAx>
        <c:axId val="12571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5928352"/>
        <c:crosses val="autoZero"/>
        <c:auto val="1"/>
        <c:lblAlgn val="ctr"/>
        <c:lblOffset val="100"/>
        <c:noMultiLvlLbl val="0"/>
      </c:catAx>
      <c:valAx>
        <c:axId val="113592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\$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714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11</xdr:row>
      <xdr:rowOff>39565</xdr:rowOff>
    </xdr:from>
    <xdr:to>
      <xdr:col>0</xdr:col>
      <xdr:colOff>1337310</xdr:colOff>
      <xdr:row>12</xdr:row>
      <xdr:rowOff>452804</xdr:rowOff>
    </xdr:to>
    <xdr:pic>
      <xdr:nvPicPr>
        <xdr:cNvPr id="2" name="Picture 1" descr="U.S. Bank Wells Fargo Unveils New Logo Design - Logo Designer ...">
          <a:extLst>
            <a:ext uri="{FF2B5EF4-FFF2-40B4-BE49-F238E27FC236}">
              <a16:creationId xmlns:a16="http://schemas.microsoft.com/office/drawing/2014/main" id="{C0F41CE1-C769-440F-9F93-A965DB8D2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306515"/>
          <a:ext cx="981075" cy="603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342900</xdr:colOff>
      <xdr:row>0</xdr:row>
      <xdr:rowOff>19050</xdr:rowOff>
    </xdr:from>
    <xdr:to>
      <xdr:col>0</xdr:col>
      <xdr:colOff>1330234</xdr:colOff>
      <xdr:row>0</xdr:row>
      <xdr:rowOff>568071</xdr:rowOff>
    </xdr:to>
    <xdr:pic>
      <xdr:nvPicPr>
        <xdr:cNvPr id="4" name="Picture 3" descr="Meaning Royal Bank of Canada logo and symbol | history and evolution">
          <a:extLst>
            <a:ext uri="{FF2B5EF4-FFF2-40B4-BE49-F238E27FC236}">
              <a16:creationId xmlns:a16="http://schemas.microsoft.com/office/drawing/2014/main" id="{9264BF55-6A5B-435C-94AB-D71EFBDF8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970189" cy="543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361950</xdr:colOff>
      <xdr:row>11</xdr:row>
      <xdr:rowOff>39565</xdr:rowOff>
    </xdr:from>
    <xdr:to>
      <xdr:col>0</xdr:col>
      <xdr:colOff>1337310</xdr:colOff>
      <xdr:row>12</xdr:row>
      <xdr:rowOff>452804</xdr:rowOff>
    </xdr:to>
    <xdr:pic>
      <xdr:nvPicPr>
        <xdr:cNvPr id="5" name="Picture 1" descr="U.S. Bank Wells Fargo Unveils New Logo Design - Logo Designer ...">
          <a:extLst>
            <a:ext uri="{FF2B5EF4-FFF2-40B4-BE49-F238E27FC236}">
              <a16:creationId xmlns:a16="http://schemas.microsoft.com/office/drawing/2014/main" id="{F2178191-0B0A-4D65-91BD-F3356AE7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715965"/>
          <a:ext cx="979170" cy="603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</xdr:colOff>
      <xdr:row>13</xdr:row>
      <xdr:rowOff>26670</xdr:rowOff>
    </xdr:from>
    <xdr:to>
      <xdr:col>9</xdr:col>
      <xdr:colOff>651510</xdr:colOff>
      <xdr:row>32</xdr:row>
      <xdr:rowOff>70485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4EF34D-900E-47E1-8207-A99ECD31E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976629</xdr:colOff>
      <xdr:row>13</xdr:row>
      <xdr:rowOff>186054</xdr:rowOff>
    </xdr:from>
    <xdr:to>
      <xdr:col>20</xdr:col>
      <xdr:colOff>30480</xdr:colOff>
      <xdr:row>31</xdr:row>
      <xdr:rowOff>43814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A7A6084-B9F9-40DD-A8AD-CB2E2BD2B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459105</xdr:colOff>
      <xdr:row>11</xdr:row>
      <xdr:rowOff>64134</xdr:rowOff>
    </xdr:from>
    <xdr:to>
      <xdr:col>34</xdr:col>
      <xdr:colOff>1276350</xdr:colOff>
      <xdr:row>35</xdr:row>
      <xdr:rowOff>140970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A69798-9C80-4A06-ACBD-664A12F05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727710</xdr:colOff>
      <xdr:row>14</xdr:row>
      <xdr:rowOff>156844</xdr:rowOff>
    </xdr:from>
    <xdr:to>
      <xdr:col>19</xdr:col>
      <xdr:colOff>175260</xdr:colOff>
      <xdr:row>34</xdr:row>
      <xdr:rowOff>5715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B804B38-E5A1-46F1-99C1-9E80B55798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Red Orange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77305-FC7D-483B-9D3B-F02865A89BCC}">
  <dimension ref="A1:M27"/>
  <sheetViews>
    <sheetView zoomScaleNormal="100" workbookViewId="0">
      <pane ySplit="14" topLeftCell="A15" activePane="bottomLeft" state="frozen"/>
      <selection pane="bottomLeft" activeCell="B21" sqref="B21"/>
    </sheetView>
  </sheetViews>
  <sheetFormatPr baseColWidth="10" defaultColWidth="10.85546875" defaultRowHeight="12.75" x14ac:dyDescent="0.2"/>
  <cols>
    <col min="1" max="1" width="24.140625" customWidth="1"/>
    <col min="2" max="2" width="19.85546875" customWidth="1"/>
    <col min="3" max="3" width="23.28515625" style="22" customWidth="1"/>
    <col min="4" max="4" width="23.28515625" style="30" customWidth="1"/>
    <col min="5" max="5" width="11.85546875" style="30" customWidth="1"/>
    <col min="6" max="6" width="18.7109375" style="31" customWidth="1"/>
    <col min="7" max="7" width="24.5703125" customWidth="1"/>
    <col min="8" max="8" width="14.140625" style="30" bestFit="1" customWidth="1"/>
    <col min="9" max="9" width="0" hidden="1" customWidth="1"/>
    <col min="10" max="10" width="14.7109375" hidden="1" customWidth="1"/>
    <col min="11" max="11" width="10.28515625" hidden="1" customWidth="1"/>
    <col min="12" max="12" width="13.7109375" customWidth="1"/>
  </cols>
  <sheetData>
    <row r="1" spans="1:13" ht="45" customHeight="1" thickBot="1" x14ac:dyDescent="0.3">
      <c r="B1" s="319" t="s">
        <v>9</v>
      </c>
      <c r="C1" s="320"/>
    </row>
    <row r="2" spans="1:13" ht="11.45" customHeight="1" thickBot="1" x14ac:dyDescent="0.25">
      <c r="A2" s="6" t="s">
        <v>24</v>
      </c>
      <c r="B2" s="6"/>
      <c r="C2" s="6"/>
      <c r="D2" s="28" t="s">
        <v>23</v>
      </c>
      <c r="E2" s="28" t="s">
        <v>39</v>
      </c>
      <c r="F2" s="28" t="s">
        <v>162</v>
      </c>
      <c r="G2" s="6" t="s">
        <v>20</v>
      </c>
      <c r="H2" s="6" t="s">
        <v>41</v>
      </c>
    </row>
    <row r="3" spans="1:13" ht="15.75" hidden="1" x14ac:dyDescent="0.25">
      <c r="A3" s="8"/>
      <c r="B3" s="8"/>
      <c r="C3" s="5" t="s">
        <v>173</v>
      </c>
      <c r="D3" s="29"/>
      <c r="E3" s="29"/>
      <c r="F3" s="32"/>
      <c r="G3" s="8"/>
      <c r="H3" s="43">
        <v>722726.67</v>
      </c>
    </row>
    <row r="4" spans="1:13" ht="0.6" hidden="1" customHeight="1" x14ac:dyDescent="0.25">
      <c r="A4" s="39">
        <v>44286</v>
      </c>
      <c r="B4" s="40"/>
      <c r="C4" s="5" t="s">
        <v>142</v>
      </c>
      <c r="D4" s="38">
        <v>50000</v>
      </c>
      <c r="E4" s="29">
        <v>3995.2</v>
      </c>
      <c r="F4" s="29">
        <v>8479.83</v>
      </c>
      <c r="G4" s="8"/>
      <c r="H4" s="70">
        <f t="shared" ref="H4:H10" si="0">H3+D4+E4+F4</f>
        <v>785201.7</v>
      </c>
    </row>
    <row r="5" spans="1:13" ht="15" hidden="1" x14ac:dyDescent="0.2">
      <c r="A5" s="69">
        <v>44377</v>
      </c>
      <c r="B5" s="8"/>
      <c r="C5" s="5" t="s">
        <v>143</v>
      </c>
      <c r="D5" s="38">
        <v>0</v>
      </c>
      <c r="E5" s="29">
        <v>2580.25</v>
      </c>
      <c r="F5" s="29">
        <v>12248.52</v>
      </c>
      <c r="H5" s="70">
        <f t="shared" si="0"/>
        <v>800030.47</v>
      </c>
      <c r="M5" s="30"/>
    </row>
    <row r="6" spans="1:13" ht="15" hidden="1" x14ac:dyDescent="0.2">
      <c r="A6" s="69">
        <v>44469</v>
      </c>
      <c r="B6" s="8"/>
      <c r="C6" s="5" t="s">
        <v>144</v>
      </c>
      <c r="D6" s="38">
        <v>0</v>
      </c>
      <c r="E6" s="29">
        <v>1065.02</v>
      </c>
      <c r="F6" s="29">
        <v>-2491.2600000000002</v>
      </c>
      <c r="H6" s="70">
        <f t="shared" si="0"/>
        <v>798604.23</v>
      </c>
      <c r="M6" s="30"/>
    </row>
    <row r="7" spans="1:13" ht="15" x14ac:dyDescent="0.2">
      <c r="A7" s="69">
        <v>44925</v>
      </c>
      <c r="B7" s="8"/>
      <c r="C7" s="5" t="s">
        <v>172</v>
      </c>
      <c r="D7" s="38">
        <v>0</v>
      </c>
      <c r="E7" s="38">
        <v>7694.69</v>
      </c>
      <c r="F7" s="29">
        <v>18064.66</v>
      </c>
      <c r="G7" s="8"/>
      <c r="H7" s="70">
        <v>762845.15</v>
      </c>
    </row>
    <row r="8" spans="1:13" ht="15" x14ac:dyDescent="0.2">
      <c r="A8" s="69">
        <v>45016</v>
      </c>
      <c r="B8" s="8"/>
      <c r="C8" s="5" t="s">
        <v>335</v>
      </c>
      <c r="D8" s="38">
        <v>0</v>
      </c>
      <c r="E8" s="29">
        <v>0</v>
      </c>
      <c r="F8" s="29">
        <v>0</v>
      </c>
      <c r="G8" s="8"/>
      <c r="H8" s="70">
        <f>H7+D8+E8+F8</f>
        <v>762845.15</v>
      </c>
      <c r="L8" s="70"/>
      <c r="M8" s="30"/>
    </row>
    <row r="9" spans="1:13" ht="15" x14ac:dyDescent="0.2">
      <c r="A9" s="69">
        <v>45107</v>
      </c>
      <c r="B9" s="8"/>
      <c r="C9" s="5" t="s">
        <v>336</v>
      </c>
      <c r="D9" s="38">
        <v>0</v>
      </c>
      <c r="E9" s="29">
        <v>0</v>
      </c>
      <c r="F9" s="29">
        <v>0</v>
      </c>
      <c r="G9" s="8"/>
      <c r="H9" s="70">
        <f t="shared" si="0"/>
        <v>762845.15</v>
      </c>
    </row>
    <row r="10" spans="1:13" ht="15" x14ac:dyDescent="0.2">
      <c r="A10" s="69">
        <v>45199</v>
      </c>
      <c r="B10" s="8"/>
      <c r="C10" s="5" t="s">
        <v>337</v>
      </c>
      <c r="D10" s="38"/>
      <c r="E10" s="29">
        <v>0</v>
      </c>
      <c r="F10" s="29">
        <v>0</v>
      </c>
      <c r="G10" s="8"/>
      <c r="H10" s="70">
        <f t="shared" si="0"/>
        <v>762845.15</v>
      </c>
    </row>
    <row r="11" spans="1:13" ht="15.75" thickBot="1" x14ac:dyDescent="0.25">
      <c r="A11" s="69">
        <v>45290</v>
      </c>
      <c r="B11" s="8"/>
      <c r="C11" s="5" t="s">
        <v>338</v>
      </c>
      <c r="D11" s="300"/>
      <c r="E11" s="301"/>
      <c r="F11" s="301"/>
      <c r="G11" s="302"/>
      <c r="H11" s="303"/>
    </row>
    <row r="12" spans="1:13" ht="15" customHeight="1" thickBot="1" x14ac:dyDescent="0.3">
      <c r="C12"/>
      <c r="G12" s="11" t="s">
        <v>135</v>
      </c>
      <c r="H12" s="49">
        <f>H10</f>
        <v>762845.15</v>
      </c>
      <c r="L12" s="30"/>
    </row>
    <row r="13" spans="1:13" ht="37.5" customHeight="1" thickBot="1" x14ac:dyDescent="0.3">
      <c r="B13" s="319" t="s">
        <v>40</v>
      </c>
      <c r="C13" s="320"/>
    </row>
    <row r="14" spans="1:13" ht="22.5" x14ac:dyDescent="0.2">
      <c r="A14" s="42" t="s">
        <v>22</v>
      </c>
      <c r="B14" s="44" t="s">
        <v>26</v>
      </c>
      <c r="C14" s="44" t="s">
        <v>8</v>
      </c>
      <c r="D14" s="36" t="s">
        <v>27</v>
      </c>
      <c r="E14" s="36" t="s">
        <v>28</v>
      </c>
      <c r="F14" s="36" t="s">
        <v>23</v>
      </c>
      <c r="G14" s="35" t="s">
        <v>29</v>
      </c>
      <c r="H14" s="36" t="s">
        <v>21</v>
      </c>
      <c r="I14" s="35" t="s">
        <v>30</v>
      </c>
      <c r="J14" s="35" t="s">
        <v>31</v>
      </c>
      <c r="K14" s="35" t="s">
        <v>32</v>
      </c>
      <c r="M14" s="131" t="s">
        <v>139</v>
      </c>
    </row>
    <row r="15" spans="1:13" ht="15" customHeight="1" thickBot="1" x14ac:dyDescent="0.25">
      <c r="A15" s="34">
        <v>44927</v>
      </c>
      <c r="B15" s="33"/>
      <c r="C15" s="141" t="s">
        <v>339</v>
      </c>
      <c r="D15" s="37"/>
      <c r="E15" s="37"/>
      <c r="F15" s="37"/>
      <c r="G15" s="33"/>
      <c r="H15" s="145"/>
      <c r="I15" s="33"/>
      <c r="J15" s="33"/>
      <c r="K15" s="33"/>
    </row>
    <row r="16" spans="1:13" ht="15.75" customHeight="1" x14ac:dyDescent="0.2">
      <c r="A16" s="286" t="s">
        <v>333</v>
      </c>
      <c r="B16" s="286"/>
      <c r="C16" s="286" t="s">
        <v>332</v>
      </c>
      <c r="D16" s="286" t="s">
        <v>334</v>
      </c>
      <c r="E16" s="286"/>
      <c r="F16" s="287">
        <v>9275</v>
      </c>
      <c r="G16" s="286"/>
      <c r="H16" s="287">
        <v>81350.78</v>
      </c>
      <c r="I16" s="286" t="s">
        <v>23</v>
      </c>
      <c r="J16" s="286" t="s">
        <v>156</v>
      </c>
      <c r="K16" s="286"/>
    </row>
    <row r="17" spans="1:13" ht="15.75" customHeight="1" x14ac:dyDescent="0.2">
      <c r="A17" s="286"/>
      <c r="B17" s="286"/>
      <c r="C17" s="286"/>
      <c r="D17" s="286"/>
      <c r="E17" s="286"/>
      <c r="F17" s="287"/>
      <c r="G17" s="286"/>
      <c r="H17" s="287"/>
      <c r="I17" s="286"/>
      <c r="J17" s="286"/>
      <c r="K17" s="286"/>
    </row>
    <row r="18" spans="1:13" ht="15.75" customHeight="1" x14ac:dyDescent="0.2">
      <c r="A18" s="286"/>
      <c r="B18" s="286"/>
      <c r="C18" s="286"/>
      <c r="D18" s="286"/>
      <c r="E18" s="286"/>
      <c r="F18" s="287"/>
      <c r="G18" s="286"/>
      <c r="H18" s="287"/>
      <c r="I18" s="286"/>
      <c r="J18" s="286"/>
      <c r="K18" s="286"/>
    </row>
    <row r="19" spans="1:13" ht="15.75" customHeight="1" x14ac:dyDescent="0.2">
      <c r="A19" s="286"/>
      <c r="B19" s="286"/>
      <c r="C19" s="286"/>
      <c r="D19" s="286"/>
      <c r="E19" s="286"/>
      <c r="F19" s="287"/>
      <c r="G19" s="286"/>
      <c r="H19" s="287"/>
      <c r="I19" s="286"/>
      <c r="J19" s="286"/>
      <c r="K19" s="286"/>
    </row>
    <row r="20" spans="1:13" ht="15.75" customHeight="1" x14ac:dyDescent="0.2">
      <c r="A20" s="286"/>
      <c r="B20" s="286"/>
      <c r="C20" s="286"/>
      <c r="D20" s="286"/>
      <c r="E20" s="286"/>
      <c r="F20" s="287"/>
      <c r="G20" s="286"/>
      <c r="H20" s="287"/>
      <c r="I20" s="286"/>
      <c r="J20" s="286"/>
      <c r="K20" s="286"/>
    </row>
    <row r="21" spans="1:13" ht="15.75" customHeight="1" x14ac:dyDescent="0.2">
      <c r="A21" s="286"/>
      <c r="B21" s="286"/>
      <c r="C21" s="286"/>
      <c r="D21" s="286"/>
      <c r="E21" s="286"/>
      <c r="F21" s="287"/>
      <c r="G21" s="286"/>
      <c r="H21" s="287"/>
      <c r="I21" s="286"/>
      <c r="J21" s="286"/>
      <c r="K21" s="286"/>
    </row>
    <row r="22" spans="1:13" ht="15.75" customHeight="1" x14ac:dyDescent="0.2">
      <c r="A22" s="286"/>
      <c r="B22" s="286"/>
      <c r="C22" s="286"/>
      <c r="D22" s="286"/>
      <c r="E22" s="286"/>
      <c r="F22" s="287"/>
      <c r="G22" s="286"/>
      <c r="H22" s="287"/>
      <c r="I22" s="286"/>
      <c r="J22" s="286"/>
      <c r="K22" s="286"/>
    </row>
    <row r="23" spans="1:13" ht="15.75" customHeight="1" thickBot="1" x14ac:dyDescent="0.25">
      <c r="A23" s="152"/>
      <c r="B23" s="152"/>
      <c r="C23" s="148"/>
      <c r="D23" s="148"/>
      <c r="E23" s="152"/>
      <c r="F23" s="153"/>
      <c r="G23" s="152"/>
      <c r="H23" s="153"/>
      <c r="I23" s="152" t="s">
        <v>23</v>
      </c>
      <c r="J23" s="152" t="s">
        <v>156</v>
      </c>
      <c r="K23" s="152"/>
    </row>
    <row r="24" spans="1:13" ht="15.75" thickBot="1" x14ac:dyDescent="0.25">
      <c r="G24" s="11" t="s">
        <v>134</v>
      </c>
      <c r="H24" s="128">
        <f>H16</f>
        <v>81350.78</v>
      </c>
      <c r="M24" s="11"/>
    </row>
    <row r="25" spans="1:13" x14ac:dyDescent="0.2">
      <c r="A25" t="s">
        <v>298</v>
      </c>
      <c r="G25" t="str">
        <f>'Member Payments'!I115</f>
        <v>Pending Reconciling</v>
      </c>
      <c r="H25" s="129">
        <f>'Member Payments'!$J$115</f>
        <v>9439</v>
      </c>
    </row>
    <row r="26" spans="1:13" ht="13.5" thickBot="1" x14ac:dyDescent="0.25">
      <c r="E26" s="30" t="e">
        <f>SUM(E16:E25)-#REF!-#REF!</f>
        <v>#REF!</v>
      </c>
      <c r="H26" s="129"/>
    </row>
    <row r="27" spans="1:13" ht="16.5" thickBot="1" x14ac:dyDescent="0.3">
      <c r="A27" s="130" t="s">
        <v>42</v>
      </c>
      <c r="B27" s="45"/>
      <c r="C27" s="46" t="s">
        <v>157</v>
      </c>
      <c r="D27" s="47"/>
      <c r="E27" s="47"/>
      <c r="F27" s="48"/>
      <c r="G27" s="45"/>
      <c r="H27" s="132">
        <f>H12+H24+H25+H26</f>
        <v>853634.93</v>
      </c>
    </row>
  </sheetData>
  <mergeCells count="2">
    <mergeCell ref="B13:C13"/>
    <mergeCell ref="B1:C1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&amp;C&amp;"Arial,Negrita"&amp;16&amp;A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N115"/>
  <sheetViews>
    <sheetView workbookViewId="0">
      <pane ySplit="3" topLeftCell="A96" activePane="bottomLeft" state="frozen"/>
      <selection pane="bottomLeft" activeCell="H124" sqref="H124"/>
    </sheetView>
  </sheetViews>
  <sheetFormatPr baseColWidth="10" defaultColWidth="8.7109375" defaultRowHeight="12.75" x14ac:dyDescent="0.2"/>
  <cols>
    <col min="1" max="1" width="29.42578125" customWidth="1"/>
    <col min="2" max="2" width="14" style="25" customWidth="1"/>
    <col min="3" max="3" width="3.7109375" hidden="1" customWidth="1"/>
    <col min="4" max="4" width="6.7109375" style="25" hidden="1" customWidth="1"/>
    <col min="5" max="5" width="10.5703125" style="25" customWidth="1"/>
    <col min="6" max="6" width="10.7109375" style="22" customWidth="1"/>
    <col min="7" max="7" width="19.5703125" style="68" customWidth="1"/>
    <col min="8" max="8" width="16.85546875" style="68" customWidth="1"/>
    <col min="9" max="9" width="36.42578125" customWidth="1"/>
    <col min="10" max="10" width="10.5703125" style="68" customWidth="1"/>
  </cols>
  <sheetData>
    <row r="1" spans="1:248" ht="15.75" x14ac:dyDescent="0.25">
      <c r="H1" s="206" t="s">
        <v>0</v>
      </c>
      <c r="I1" s="10">
        <v>44972</v>
      </c>
    </row>
    <row r="2" spans="1:248" s="1" customFormat="1" ht="18" x14ac:dyDescent="0.25">
      <c r="A2" s="321" t="s">
        <v>340</v>
      </c>
      <c r="B2" s="322"/>
      <c r="C2" s="322"/>
      <c r="D2" s="322"/>
      <c r="E2" s="322"/>
      <c r="F2" s="323"/>
      <c r="G2" s="323"/>
      <c r="H2" s="323"/>
      <c r="I2" s="324"/>
      <c r="J2" s="12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</row>
    <row r="3" spans="1:248" s="3" customFormat="1" ht="24.75" customHeight="1" x14ac:dyDescent="0.25">
      <c r="A3" s="2" t="s">
        <v>1</v>
      </c>
      <c r="B3" s="24" t="s">
        <v>17</v>
      </c>
      <c r="C3" s="41"/>
      <c r="D3" s="24" t="s">
        <v>18</v>
      </c>
      <c r="E3" s="313" t="s">
        <v>2</v>
      </c>
      <c r="F3" s="9" t="s">
        <v>3</v>
      </c>
      <c r="G3" s="203" t="s">
        <v>4</v>
      </c>
      <c r="H3" s="207" t="s">
        <v>5</v>
      </c>
      <c r="I3" s="7" t="s">
        <v>6</v>
      </c>
      <c r="J3" s="120" t="s">
        <v>7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3"/>
    </row>
    <row r="4" spans="1:248" ht="15" x14ac:dyDescent="0.25">
      <c r="A4" t="s">
        <v>261</v>
      </c>
      <c r="B4" s="25" t="s">
        <v>262</v>
      </c>
      <c r="C4" s="25" t="s">
        <v>180</v>
      </c>
      <c r="D4" s="235">
        <v>448</v>
      </c>
      <c r="E4" s="27"/>
      <c r="F4" s="209"/>
      <c r="G4" s="210"/>
      <c r="H4" s="208"/>
      <c r="I4" s="11"/>
      <c r="J4" s="208">
        <f t="shared" ref="J4:J99" si="0">IF(E4="R","",G4-H4)</f>
        <v>0</v>
      </c>
      <c r="K4" s="11"/>
      <c r="L4" s="11"/>
    </row>
    <row r="5" spans="1:248" x14ac:dyDescent="0.2">
      <c r="A5" t="s">
        <v>229</v>
      </c>
      <c r="B5" s="25" t="s">
        <v>230</v>
      </c>
      <c r="C5" s="25" t="s">
        <v>180</v>
      </c>
      <c r="D5" s="25">
        <v>466</v>
      </c>
      <c r="E5" s="27"/>
      <c r="F5" s="209"/>
      <c r="G5" s="210"/>
      <c r="H5" s="208"/>
      <c r="I5" s="11"/>
      <c r="J5" s="208">
        <f t="shared" si="0"/>
        <v>0</v>
      </c>
      <c r="K5" s="11"/>
      <c r="L5" s="11"/>
    </row>
    <row r="6" spans="1:248" ht="15" x14ac:dyDescent="0.25">
      <c r="A6" s="311" t="s">
        <v>355</v>
      </c>
      <c r="B6" s="312" t="s">
        <v>179</v>
      </c>
      <c r="C6" s="25" t="s">
        <v>180</v>
      </c>
      <c r="D6" s="25">
        <v>508</v>
      </c>
      <c r="E6" s="27"/>
      <c r="F6" s="209">
        <v>44972</v>
      </c>
      <c r="G6" s="210">
        <v>184</v>
      </c>
      <c r="H6" s="208"/>
      <c r="I6" s="11"/>
      <c r="J6" s="208">
        <f t="shared" si="0"/>
        <v>184</v>
      </c>
      <c r="K6" s="11"/>
      <c r="L6" s="11"/>
    </row>
    <row r="7" spans="1:248" x14ac:dyDescent="0.2">
      <c r="A7" t="s">
        <v>221</v>
      </c>
      <c r="B7" s="25" t="s">
        <v>222</v>
      </c>
      <c r="C7" s="25" t="s">
        <v>180</v>
      </c>
      <c r="D7" s="25">
        <v>465</v>
      </c>
      <c r="E7" s="27"/>
      <c r="F7" s="209"/>
      <c r="G7" s="210"/>
      <c r="H7" s="208"/>
      <c r="I7" s="11"/>
      <c r="J7" s="208">
        <f t="shared" si="0"/>
        <v>0</v>
      </c>
      <c r="K7" s="11"/>
      <c r="L7" s="11"/>
    </row>
    <row r="8" spans="1:248" x14ac:dyDescent="0.2">
      <c r="A8" t="s">
        <v>306</v>
      </c>
      <c r="B8" s="25" t="s">
        <v>307</v>
      </c>
      <c r="C8" s="25" t="s">
        <v>180</v>
      </c>
      <c r="D8" s="25">
        <v>439</v>
      </c>
      <c r="E8" s="27"/>
      <c r="F8" s="209"/>
      <c r="G8" s="210"/>
      <c r="H8" s="208"/>
      <c r="I8" s="11"/>
      <c r="J8" s="208">
        <f t="shared" si="0"/>
        <v>0</v>
      </c>
      <c r="K8" s="11"/>
      <c r="L8" s="11"/>
    </row>
    <row r="9" spans="1:248" ht="15" x14ac:dyDescent="0.25">
      <c r="A9" s="56" t="s">
        <v>259</v>
      </c>
      <c r="B9" s="235" t="s">
        <v>199</v>
      </c>
      <c r="C9" s="25" t="s">
        <v>180</v>
      </c>
      <c r="D9" s="235">
        <v>384</v>
      </c>
      <c r="E9" s="27"/>
      <c r="F9" s="209"/>
      <c r="G9" s="210"/>
      <c r="H9" s="208"/>
      <c r="I9" s="11"/>
      <c r="J9" s="208">
        <f t="shared" si="0"/>
        <v>0</v>
      </c>
      <c r="K9" s="11"/>
      <c r="L9" s="11"/>
    </row>
    <row r="10" spans="1:248" x14ac:dyDescent="0.2">
      <c r="A10" s="11" t="s">
        <v>193</v>
      </c>
      <c r="B10" s="211" t="s">
        <v>194</v>
      </c>
      <c r="C10" s="211" t="s">
        <v>180</v>
      </c>
      <c r="D10" s="211">
        <v>443</v>
      </c>
      <c r="E10" s="27"/>
      <c r="F10" s="209">
        <v>44932</v>
      </c>
      <c r="G10" s="210">
        <v>500</v>
      </c>
      <c r="H10" s="208"/>
      <c r="I10" s="11"/>
      <c r="J10" s="208">
        <f t="shared" si="0"/>
        <v>500</v>
      </c>
      <c r="K10" s="11"/>
      <c r="L10" s="11"/>
    </row>
    <row r="11" spans="1:248" x14ac:dyDescent="0.2">
      <c r="A11" t="s">
        <v>217</v>
      </c>
      <c r="B11" s="25" t="s">
        <v>218</v>
      </c>
      <c r="C11" s="25" t="s">
        <v>180</v>
      </c>
      <c r="D11" s="25">
        <v>417</v>
      </c>
      <c r="E11" s="27"/>
      <c r="F11" s="209">
        <v>44943</v>
      </c>
      <c r="G11" s="210">
        <v>449</v>
      </c>
      <c r="H11" s="208"/>
      <c r="I11" s="11"/>
      <c r="J11" s="208">
        <f t="shared" si="0"/>
        <v>449</v>
      </c>
      <c r="K11" s="11"/>
      <c r="L11" s="11"/>
    </row>
    <row r="12" spans="1:248" ht="15" x14ac:dyDescent="0.25">
      <c r="A12" t="s">
        <v>258</v>
      </c>
      <c r="B12" s="239" t="s">
        <v>197</v>
      </c>
      <c r="C12" s="239" t="s">
        <v>180</v>
      </c>
      <c r="D12" s="235">
        <v>378</v>
      </c>
      <c r="E12" s="27"/>
      <c r="F12" s="209"/>
      <c r="G12" s="210"/>
      <c r="H12" s="208"/>
      <c r="I12" s="11"/>
      <c r="J12" s="208">
        <f t="shared" si="0"/>
        <v>0</v>
      </c>
      <c r="K12" s="11"/>
      <c r="L12" s="11"/>
    </row>
    <row r="13" spans="1:248" ht="15" x14ac:dyDescent="0.25">
      <c r="A13" s="56" t="s">
        <v>309</v>
      </c>
      <c r="B13" s="25" t="s">
        <v>310</v>
      </c>
      <c r="C13" s="25" t="s">
        <v>180</v>
      </c>
      <c r="D13" s="25">
        <v>492</v>
      </c>
      <c r="E13" s="27"/>
      <c r="F13" s="209"/>
      <c r="G13" s="210"/>
      <c r="H13" s="208"/>
      <c r="I13" s="11"/>
      <c r="J13" s="208">
        <f t="shared" si="0"/>
        <v>0</v>
      </c>
      <c r="K13" s="11"/>
      <c r="L13" s="11"/>
    </row>
    <row r="14" spans="1:248" ht="15" x14ac:dyDescent="0.25">
      <c r="A14" s="56" t="s">
        <v>279</v>
      </c>
      <c r="B14" s="235" t="s">
        <v>280</v>
      </c>
      <c r="C14" s="25" t="s">
        <v>180</v>
      </c>
      <c r="D14" s="235">
        <v>339</v>
      </c>
      <c r="E14" s="27"/>
      <c r="F14" s="209"/>
      <c r="G14" s="210"/>
      <c r="H14" s="208"/>
      <c r="I14" s="11"/>
      <c r="J14" s="208">
        <f t="shared" si="0"/>
        <v>0</v>
      </c>
      <c r="K14" s="11"/>
      <c r="L14" s="11"/>
    </row>
    <row r="15" spans="1:248" x14ac:dyDescent="0.2">
      <c r="A15" t="s">
        <v>223</v>
      </c>
      <c r="B15" s="25" t="s">
        <v>224</v>
      </c>
      <c r="C15" s="25" t="s">
        <v>180</v>
      </c>
      <c r="D15" s="25">
        <v>359</v>
      </c>
      <c r="E15" s="27"/>
      <c r="F15" s="209">
        <v>44979</v>
      </c>
      <c r="G15" s="210">
        <v>480</v>
      </c>
      <c r="H15" s="208"/>
      <c r="I15" s="11"/>
      <c r="J15" s="208">
        <f t="shared" si="0"/>
        <v>480</v>
      </c>
      <c r="K15" s="11"/>
      <c r="L15" s="11"/>
    </row>
    <row r="16" spans="1:248" x14ac:dyDescent="0.2">
      <c r="A16" s="11" t="s">
        <v>211</v>
      </c>
      <c r="B16" s="211" t="s">
        <v>212</v>
      </c>
      <c r="C16" s="211" t="s">
        <v>180</v>
      </c>
      <c r="D16" s="211">
        <v>424</v>
      </c>
      <c r="E16" s="27"/>
      <c r="F16" s="209">
        <v>44979</v>
      </c>
      <c r="G16" s="210">
        <v>475</v>
      </c>
      <c r="H16" s="208"/>
      <c r="I16" s="11"/>
      <c r="J16" s="208">
        <f t="shared" si="0"/>
        <v>475</v>
      </c>
      <c r="K16" s="11"/>
      <c r="L16" s="11"/>
    </row>
    <row r="17" spans="1:12" ht="15" x14ac:dyDescent="0.25">
      <c r="A17" t="s">
        <v>326</v>
      </c>
      <c r="B17" s="235" t="s">
        <v>220</v>
      </c>
      <c r="C17" s="25" t="s">
        <v>180</v>
      </c>
      <c r="D17" s="235">
        <v>353</v>
      </c>
      <c r="E17" s="27"/>
      <c r="F17" s="209"/>
      <c r="G17" s="210"/>
      <c r="H17" s="208"/>
      <c r="I17" s="11"/>
      <c r="J17" s="208">
        <f t="shared" si="0"/>
        <v>0</v>
      </c>
      <c r="K17" s="11"/>
      <c r="L17" s="11"/>
    </row>
    <row r="18" spans="1:12" x14ac:dyDescent="0.2">
      <c r="A18" t="s">
        <v>324</v>
      </c>
      <c r="B18" s="25" t="s">
        <v>325</v>
      </c>
      <c r="C18" s="25" t="s">
        <v>180</v>
      </c>
      <c r="D18" s="25">
        <v>205</v>
      </c>
      <c r="E18" s="27"/>
      <c r="F18" s="209"/>
      <c r="G18" s="210"/>
      <c r="H18" s="208"/>
      <c r="I18" s="11"/>
      <c r="J18" s="208">
        <f t="shared" si="0"/>
        <v>0</v>
      </c>
      <c r="K18" s="11"/>
      <c r="L18" s="11"/>
    </row>
    <row r="19" spans="1:12" ht="15" x14ac:dyDescent="0.25">
      <c r="A19" s="56" t="s">
        <v>289</v>
      </c>
      <c r="B19" s="235" t="s">
        <v>218</v>
      </c>
      <c r="C19" s="25" t="s">
        <v>180</v>
      </c>
      <c r="D19" s="235">
        <v>338</v>
      </c>
      <c r="E19" s="27"/>
      <c r="F19" s="209"/>
      <c r="G19" s="210"/>
      <c r="H19" s="208"/>
      <c r="I19" s="11"/>
      <c r="J19" s="208">
        <f t="shared" si="0"/>
        <v>0</v>
      </c>
      <c r="K19" s="11"/>
      <c r="L19" s="11"/>
    </row>
    <row r="20" spans="1:12" ht="15" x14ac:dyDescent="0.25">
      <c r="A20" t="s">
        <v>255</v>
      </c>
      <c r="B20" s="235" t="s">
        <v>256</v>
      </c>
      <c r="C20" s="25" t="s">
        <v>180</v>
      </c>
      <c r="D20" s="235">
        <v>379</v>
      </c>
      <c r="E20" s="27"/>
      <c r="F20" s="209"/>
      <c r="G20" s="210"/>
      <c r="H20" s="208"/>
      <c r="I20" s="11"/>
      <c r="J20" s="208">
        <f t="shared" si="0"/>
        <v>0</v>
      </c>
      <c r="K20" s="11"/>
      <c r="L20" s="11"/>
    </row>
    <row r="21" spans="1:12" x14ac:dyDescent="0.2">
      <c r="A21" t="s">
        <v>330</v>
      </c>
      <c r="B21" s="25" t="s">
        <v>331</v>
      </c>
      <c r="C21" s="25" t="s">
        <v>180</v>
      </c>
      <c r="D21" s="25">
        <v>459</v>
      </c>
      <c r="E21" s="27"/>
      <c r="F21" s="209"/>
      <c r="G21" s="210"/>
      <c r="H21" s="208"/>
      <c r="I21" s="11"/>
      <c r="J21" s="208">
        <f t="shared" si="0"/>
        <v>0</v>
      </c>
      <c r="K21" s="11"/>
      <c r="L21" s="11"/>
    </row>
    <row r="22" spans="1:12" x14ac:dyDescent="0.2">
      <c r="A22" s="11" t="s">
        <v>208</v>
      </c>
      <c r="B22" s="211" t="s">
        <v>187</v>
      </c>
      <c r="C22" s="211" t="s">
        <v>180</v>
      </c>
      <c r="D22" s="211">
        <v>404</v>
      </c>
      <c r="E22" s="27"/>
      <c r="F22" s="209"/>
      <c r="G22" s="210"/>
      <c r="H22" s="208"/>
      <c r="I22" s="11"/>
      <c r="J22" s="208">
        <f t="shared" si="0"/>
        <v>0</v>
      </c>
      <c r="K22" s="11"/>
      <c r="L22" s="11"/>
    </row>
    <row r="23" spans="1:12" ht="15" x14ac:dyDescent="0.25">
      <c r="A23" s="56" t="s">
        <v>348</v>
      </c>
      <c r="B23" s="235" t="s">
        <v>276</v>
      </c>
      <c r="C23" s="25" t="s">
        <v>180</v>
      </c>
      <c r="D23" s="235">
        <v>386</v>
      </c>
      <c r="E23" s="27"/>
      <c r="F23" s="209"/>
      <c r="G23" s="210"/>
      <c r="H23" s="208"/>
      <c r="I23" s="11"/>
      <c r="J23" s="208">
        <f t="shared" si="0"/>
        <v>0</v>
      </c>
      <c r="K23" s="11"/>
      <c r="L23" s="11"/>
    </row>
    <row r="24" spans="1:12" x14ac:dyDescent="0.2">
      <c r="A24" t="s">
        <v>278</v>
      </c>
      <c r="B24" s="25" t="s">
        <v>218</v>
      </c>
      <c r="C24" s="25" t="s">
        <v>180</v>
      </c>
      <c r="D24" s="25">
        <v>490</v>
      </c>
      <c r="E24" s="27"/>
      <c r="F24" s="209"/>
      <c r="G24" s="210"/>
      <c r="H24" s="208"/>
      <c r="I24" s="11"/>
      <c r="J24" s="208">
        <f t="shared" si="0"/>
        <v>0</v>
      </c>
      <c r="K24" s="11"/>
      <c r="L24" s="11"/>
    </row>
    <row r="25" spans="1:12" x14ac:dyDescent="0.2">
      <c r="A25" t="s">
        <v>249</v>
      </c>
      <c r="B25" s="25" t="s">
        <v>250</v>
      </c>
      <c r="C25" s="25" t="s">
        <v>180</v>
      </c>
      <c r="D25" s="25">
        <v>429</v>
      </c>
      <c r="E25" s="27"/>
      <c r="F25" s="209"/>
      <c r="G25" s="210"/>
      <c r="H25" s="208"/>
      <c r="I25" s="11"/>
      <c r="J25" s="208">
        <f t="shared" si="0"/>
        <v>0</v>
      </c>
      <c r="K25" s="11"/>
      <c r="L25" s="11"/>
    </row>
    <row r="26" spans="1:12" x14ac:dyDescent="0.2">
      <c r="A26" s="11" t="s">
        <v>209</v>
      </c>
      <c r="B26" s="211" t="s">
        <v>187</v>
      </c>
      <c r="C26" s="211" t="s">
        <v>180</v>
      </c>
      <c r="D26" s="211">
        <v>375</v>
      </c>
      <c r="E26" s="27"/>
      <c r="F26" s="209">
        <v>44972</v>
      </c>
      <c r="G26" s="210">
        <v>500</v>
      </c>
      <c r="H26" s="208"/>
      <c r="I26" s="11"/>
      <c r="J26" s="208">
        <f t="shared" si="0"/>
        <v>500</v>
      </c>
      <c r="K26" s="11"/>
      <c r="L26" s="11"/>
    </row>
    <row r="27" spans="1:12" ht="15" x14ac:dyDescent="0.25">
      <c r="A27" t="s">
        <v>311</v>
      </c>
      <c r="B27" s="235" t="s">
        <v>201</v>
      </c>
      <c r="C27" s="25" t="s">
        <v>180</v>
      </c>
      <c r="D27" s="235">
        <v>369</v>
      </c>
      <c r="E27" s="27"/>
      <c r="F27" s="209"/>
      <c r="G27" s="210"/>
      <c r="H27" s="208"/>
      <c r="I27" s="11"/>
      <c r="J27" s="208">
        <f t="shared" si="0"/>
        <v>0</v>
      </c>
      <c r="K27" s="11"/>
      <c r="L27" s="11"/>
    </row>
    <row r="28" spans="1:12" ht="15" x14ac:dyDescent="0.25">
      <c r="A28" s="311" t="s">
        <v>349</v>
      </c>
      <c r="B28" s="312" t="s">
        <v>218</v>
      </c>
      <c r="C28" s="25" t="s">
        <v>180</v>
      </c>
      <c r="D28" s="25">
        <v>505</v>
      </c>
      <c r="E28" s="27"/>
      <c r="F28" s="209">
        <v>44943</v>
      </c>
      <c r="G28" s="210">
        <v>500</v>
      </c>
      <c r="H28" s="208"/>
      <c r="I28" s="11"/>
      <c r="J28" s="208">
        <f t="shared" si="0"/>
        <v>500</v>
      </c>
      <c r="K28" s="11"/>
      <c r="L28" s="11"/>
    </row>
    <row r="29" spans="1:12" x14ac:dyDescent="0.2">
      <c r="A29" s="236" t="s">
        <v>354</v>
      </c>
      <c r="B29" s="25" t="s">
        <v>214</v>
      </c>
      <c r="C29" s="25" t="s">
        <v>180</v>
      </c>
      <c r="D29" s="211">
        <v>355</v>
      </c>
      <c r="E29" s="27"/>
      <c r="F29" s="209">
        <v>44958</v>
      </c>
      <c r="G29" s="208">
        <v>193</v>
      </c>
      <c r="H29" s="208"/>
      <c r="I29" s="11"/>
      <c r="J29" s="208">
        <f>IF(E29="R","",G29-H29)</f>
        <v>193</v>
      </c>
      <c r="K29" s="11"/>
      <c r="L29" s="11"/>
    </row>
    <row r="30" spans="1:12" ht="15" x14ac:dyDescent="0.25">
      <c r="A30" s="56" t="s">
        <v>260</v>
      </c>
      <c r="B30" s="235" t="s">
        <v>218</v>
      </c>
      <c r="C30" s="25" t="s">
        <v>180</v>
      </c>
      <c r="D30" s="235">
        <v>365</v>
      </c>
      <c r="E30" s="27"/>
      <c r="F30" s="209"/>
      <c r="G30" s="210"/>
      <c r="H30" s="208"/>
      <c r="I30" s="11"/>
      <c r="J30" s="208">
        <f t="shared" si="0"/>
        <v>0</v>
      </c>
      <c r="K30" s="11"/>
      <c r="L30" s="11"/>
    </row>
    <row r="31" spans="1:12" x14ac:dyDescent="0.2">
      <c r="A31" t="s">
        <v>227</v>
      </c>
      <c r="B31" s="25" t="s">
        <v>205</v>
      </c>
      <c r="C31" s="25" t="s">
        <v>180</v>
      </c>
      <c r="D31" s="25">
        <v>467</v>
      </c>
      <c r="E31" s="27"/>
      <c r="F31" s="209">
        <v>44974</v>
      </c>
      <c r="G31" s="210">
        <v>458</v>
      </c>
      <c r="H31" s="208"/>
      <c r="I31" s="11"/>
      <c r="J31" s="208">
        <f t="shared" si="0"/>
        <v>458</v>
      </c>
      <c r="K31" s="11"/>
      <c r="L31" s="11"/>
    </row>
    <row r="32" spans="1:12" x14ac:dyDescent="0.2">
      <c r="A32" s="232" t="s">
        <v>186</v>
      </c>
      <c r="B32" s="211" t="s">
        <v>187</v>
      </c>
      <c r="C32" s="211" t="s">
        <v>180</v>
      </c>
      <c r="D32" s="211">
        <v>392</v>
      </c>
      <c r="E32" s="27"/>
      <c r="F32" s="209">
        <v>44968</v>
      </c>
      <c r="G32" s="210">
        <v>500</v>
      </c>
      <c r="H32" s="208"/>
      <c r="I32" s="11"/>
      <c r="J32" s="208">
        <f t="shared" si="0"/>
        <v>500</v>
      </c>
      <c r="K32" s="11"/>
      <c r="L32" s="11"/>
    </row>
    <row r="33" spans="1:12" x14ac:dyDescent="0.2">
      <c r="A33" t="s">
        <v>313</v>
      </c>
      <c r="B33" s="239" t="s">
        <v>218</v>
      </c>
      <c r="C33" s="239" t="s">
        <v>180</v>
      </c>
      <c r="D33" s="25">
        <v>442</v>
      </c>
      <c r="E33" s="27"/>
      <c r="F33" s="209"/>
      <c r="G33" s="210"/>
      <c r="H33" s="208"/>
      <c r="I33" s="11"/>
      <c r="J33" s="208">
        <f t="shared" si="0"/>
        <v>0</v>
      </c>
      <c r="K33" s="11"/>
      <c r="L33" s="11"/>
    </row>
    <row r="34" spans="1:12" ht="15" x14ac:dyDescent="0.25">
      <c r="A34" t="s">
        <v>252</v>
      </c>
      <c r="B34" s="235" t="s">
        <v>199</v>
      </c>
      <c r="C34" s="25" t="s">
        <v>180</v>
      </c>
      <c r="D34" s="235">
        <v>381</v>
      </c>
      <c r="E34" s="27"/>
      <c r="F34" s="209"/>
      <c r="G34" s="210"/>
      <c r="H34" s="208"/>
      <c r="I34" s="11"/>
      <c r="J34" s="208">
        <f t="shared" si="0"/>
        <v>0</v>
      </c>
      <c r="K34" s="11"/>
      <c r="L34" s="11"/>
    </row>
    <row r="35" spans="1:12" ht="15" x14ac:dyDescent="0.25">
      <c r="A35" t="s">
        <v>274</v>
      </c>
      <c r="B35" s="235" t="s">
        <v>275</v>
      </c>
      <c r="C35" s="25" t="s">
        <v>180</v>
      </c>
      <c r="D35" s="235">
        <v>380</v>
      </c>
      <c r="E35" s="27"/>
      <c r="F35" s="209"/>
      <c r="G35" s="210"/>
      <c r="H35" s="208"/>
      <c r="I35" s="11"/>
      <c r="J35" s="208">
        <f t="shared" si="0"/>
        <v>0</v>
      </c>
      <c r="K35" s="11"/>
      <c r="L35" s="11"/>
    </row>
    <row r="36" spans="1:12" ht="15" x14ac:dyDescent="0.25">
      <c r="A36" t="s">
        <v>257</v>
      </c>
      <c r="B36" s="235" t="s">
        <v>256</v>
      </c>
      <c r="C36" s="25" t="s">
        <v>180</v>
      </c>
      <c r="D36" s="235">
        <v>398</v>
      </c>
      <c r="E36" s="27"/>
      <c r="F36" s="209"/>
      <c r="G36" s="210"/>
      <c r="H36" s="208"/>
      <c r="I36" s="11"/>
      <c r="J36" s="208">
        <f t="shared" si="0"/>
        <v>0</v>
      </c>
      <c r="K36" s="11"/>
      <c r="L36" s="11"/>
    </row>
    <row r="37" spans="1:12" x14ac:dyDescent="0.2">
      <c r="A37" t="s">
        <v>291</v>
      </c>
      <c r="B37" s="25" t="s">
        <v>218</v>
      </c>
      <c r="C37" s="25" t="s">
        <v>180</v>
      </c>
      <c r="D37" s="25">
        <v>441</v>
      </c>
      <c r="E37" s="27"/>
      <c r="F37" s="209"/>
      <c r="G37" s="210"/>
      <c r="H37" s="208"/>
      <c r="I37" s="11"/>
      <c r="J37" s="208">
        <f t="shared" si="0"/>
        <v>0</v>
      </c>
      <c r="K37" s="11"/>
      <c r="L37" s="11"/>
    </row>
    <row r="38" spans="1:12" ht="15" x14ac:dyDescent="0.25">
      <c r="A38" s="56" t="s">
        <v>242</v>
      </c>
      <c r="B38" s="25" t="s">
        <v>243</v>
      </c>
      <c r="C38" s="25" t="s">
        <v>180</v>
      </c>
      <c r="D38" s="25">
        <v>484</v>
      </c>
      <c r="E38" s="27"/>
      <c r="F38" s="209"/>
      <c r="G38" s="210"/>
      <c r="H38" s="208"/>
      <c r="I38" s="11"/>
      <c r="J38" s="208">
        <f t="shared" si="0"/>
        <v>0</v>
      </c>
      <c r="K38" s="11"/>
      <c r="L38" s="11"/>
    </row>
    <row r="39" spans="1:12" ht="15" x14ac:dyDescent="0.25">
      <c r="A39" s="56" t="s">
        <v>225</v>
      </c>
      <c r="B39" s="25" t="s">
        <v>226</v>
      </c>
      <c r="C39" s="25" t="s">
        <v>180</v>
      </c>
      <c r="D39" s="25">
        <v>482</v>
      </c>
      <c r="E39" s="27"/>
      <c r="J39" s="208">
        <f t="shared" si="0"/>
        <v>0</v>
      </c>
    </row>
    <row r="40" spans="1:12" x14ac:dyDescent="0.2">
      <c r="A40" t="s">
        <v>312</v>
      </c>
      <c r="B40" s="25" t="s">
        <v>187</v>
      </c>
      <c r="C40" s="25" t="s">
        <v>180</v>
      </c>
      <c r="D40" s="25">
        <v>368</v>
      </c>
      <c r="E40" s="27"/>
      <c r="J40" s="208">
        <f t="shared" si="0"/>
        <v>0</v>
      </c>
    </row>
    <row r="41" spans="1:12" x14ac:dyDescent="0.2">
      <c r="A41" t="s">
        <v>308</v>
      </c>
      <c r="B41" s="25" t="s">
        <v>187</v>
      </c>
      <c r="C41" s="25" t="s">
        <v>180</v>
      </c>
      <c r="D41" s="25">
        <v>455</v>
      </c>
      <c r="E41" s="27"/>
      <c r="J41" s="208">
        <f t="shared" si="0"/>
        <v>0</v>
      </c>
    </row>
    <row r="42" spans="1:12" x14ac:dyDescent="0.2">
      <c r="A42" s="11" t="s">
        <v>183</v>
      </c>
      <c r="B42" s="211" t="s">
        <v>184</v>
      </c>
      <c r="C42" s="211" t="s">
        <v>180</v>
      </c>
      <c r="D42" s="211">
        <v>463</v>
      </c>
      <c r="E42" s="27"/>
      <c r="F42" s="209">
        <v>44951</v>
      </c>
      <c r="G42" s="212">
        <v>500</v>
      </c>
      <c r="H42" s="208"/>
      <c r="I42" s="11"/>
      <c r="J42" s="208">
        <f t="shared" si="0"/>
        <v>500</v>
      </c>
      <c r="K42" s="11"/>
      <c r="L42" s="11"/>
    </row>
    <row r="43" spans="1:12" x14ac:dyDescent="0.2">
      <c r="A43" s="11" t="s">
        <v>198</v>
      </c>
      <c r="B43" s="211" t="s">
        <v>199</v>
      </c>
      <c r="C43" s="211" t="s">
        <v>180</v>
      </c>
      <c r="D43" s="211">
        <v>420</v>
      </c>
      <c r="E43" s="27"/>
      <c r="F43" s="209">
        <v>44946</v>
      </c>
      <c r="G43" s="212">
        <v>500</v>
      </c>
      <c r="H43" s="208"/>
      <c r="I43" s="11"/>
      <c r="J43" s="208">
        <f t="shared" si="0"/>
        <v>500</v>
      </c>
      <c r="K43" s="11"/>
      <c r="L43" s="11"/>
    </row>
    <row r="44" spans="1:12" ht="15" x14ac:dyDescent="0.25">
      <c r="A44" t="s">
        <v>316</v>
      </c>
      <c r="B44" s="235" t="s">
        <v>218</v>
      </c>
      <c r="C44" s="25" t="s">
        <v>180</v>
      </c>
      <c r="D44" s="235">
        <v>388</v>
      </c>
      <c r="E44" s="27"/>
      <c r="F44" s="209"/>
      <c r="G44" s="212"/>
      <c r="H44" s="208"/>
      <c r="I44" s="11"/>
      <c r="J44" s="208">
        <f t="shared" si="0"/>
        <v>0</v>
      </c>
      <c r="K44" s="11"/>
      <c r="L44" s="11"/>
    </row>
    <row r="45" spans="1:12" x14ac:dyDescent="0.2">
      <c r="A45" t="s">
        <v>290</v>
      </c>
      <c r="B45" s="25" t="s">
        <v>232</v>
      </c>
      <c r="C45" s="25" t="s">
        <v>180</v>
      </c>
      <c r="D45" s="25">
        <v>44</v>
      </c>
      <c r="E45" s="27"/>
      <c r="F45" s="209"/>
      <c r="G45" s="212"/>
      <c r="H45" s="208"/>
      <c r="I45" s="11"/>
      <c r="J45" s="208">
        <f t="shared" si="0"/>
        <v>0</v>
      </c>
      <c r="K45" s="11"/>
      <c r="L45" s="11"/>
    </row>
    <row r="46" spans="1:12" x14ac:dyDescent="0.2">
      <c r="A46" t="s">
        <v>300</v>
      </c>
      <c r="B46" s="25" t="s">
        <v>301</v>
      </c>
      <c r="C46" s="25" t="s">
        <v>180</v>
      </c>
      <c r="D46" s="25">
        <v>340</v>
      </c>
      <c r="E46" s="27"/>
      <c r="F46" s="209"/>
      <c r="G46" s="212"/>
      <c r="H46" s="208"/>
      <c r="I46" s="11"/>
      <c r="J46" s="208">
        <f t="shared" si="0"/>
        <v>0</v>
      </c>
      <c r="K46" s="11"/>
      <c r="L46" s="11"/>
    </row>
    <row r="47" spans="1:12" x14ac:dyDescent="0.2">
      <c r="A47" s="11" t="s">
        <v>206</v>
      </c>
      <c r="B47" s="211" t="s">
        <v>207</v>
      </c>
      <c r="C47" s="211" t="s">
        <v>180</v>
      </c>
      <c r="D47" s="211">
        <v>418</v>
      </c>
      <c r="E47" s="27"/>
      <c r="F47" s="209">
        <v>44952</v>
      </c>
      <c r="G47" s="212">
        <v>500</v>
      </c>
      <c r="H47"/>
      <c r="J47" s="208">
        <f t="shared" si="0"/>
        <v>500</v>
      </c>
      <c r="K47" s="11"/>
      <c r="L47" s="11"/>
    </row>
    <row r="48" spans="1:12" x14ac:dyDescent="0.2">
      <c r="A48" t="s">
        <v>294</v>
      </c>
      <c r="B48" s="25" t="s">
        <v>295</v>
      </c>
      <c r="C48" s="25" t="s">
        <v>180</v>
      </c>
      <c r="D48" s="25">
        <v>336</v>
      </c>
      <c r="E48" s="27"/>
      <c r="F48" s="209"/>
      <c r="G48" s="212"/>
      <c r="H48"/>
      <c r="J48" s="208">
        <f t="shared" si="0"/>
        <v>0</v>
      </c>
      <c r="K48" s="11"/>
      <c r="L48" s="11"/>
    </row>
    <row r="49" spans="1:12" x14ac:dyDescent="0.2">
      <c r="A49" t="s">
        <v>281</v>
      </c>
      <c r="B49" s="25" t="s">
        <v>218</v>
      </c>
      <c r="C49" s="25" t="s">
        <v>180</v>
      </c>
      <c r="D49" s="25">
        <v>434</v>
      </c>
      <c r="E49" s="27"/>
      <c r="F49" s="209"/>
      <c r="G49" s="212"/>
      <c r="H49"/>
      <c r="J49" s="208">
        <f t="shared" si="0"/>
        <v>0</v>
      </c>
      <c r="K49" s="11"/>
      <c r="L49" s="11"/>
    </row>
    <row r="50" spans="1:12" ht="15" x14ac:dyDescent="0.25">
      <c r="A50" s="56" t="s">
        <v>236</v>
      </c>
      <c r="B50" s="25" t="s">
        <v>237</v>
      </c>
      <c r="C50" s="25" t="s">
        <v>180</v>
      </c>
      <c r="D50" s="25">
        <v>483</v>
      </c>
      <c r="E50" s="27"/>
      <c r="F50" s="209"/>
      <c r="G50" s="212"/>
      <c r="H50"/>
      <c r="J50" s="208">
        <f t="shared" si="0"/>
        <v>0</v>
      </c>
      <c r="K50" s="11"/>
      <c r="L50" s="11"/>
    </row>
    <row r="51" spans="1:12" ht="15" x14ac:dyDescent="0.25">
      <c r="A51" t="s">
        <v>328</v>
      </c>
      <c r="B51" s="25" t="s">
        <v>329</v>
      </c>
      <c r="C51" s="25" t="s">
        <v>180</v>
      </c>
      <c r="D51" s="235">
        <v>437</v>
      </c>
      <c r="E51" s="27"/>
      <c r="F51" s="209"/>
      <c r="G51" s="212"/>
      <c r="H51"/>
      <c r="J51" s="208">
        <f t="shared" si="0"/>
        <v>0</v>
      </c>
      <c r="K51" s="11"/>
      <c r="L51" s="11"/>
    </row>
    <row r="52" spans="1:12" ht="15" x14ac:dyDescent="0.25">
      <c r="A52" t="s">
        <v>296</v>
      </c>
      <c r="B52" s="25" t="s">
        <v>297</v>
      </c>
      <c r="C52" s="25" t="s">
        <v>180</v>
      </c>
      <c r="D52" s="235">
        <v>449</v>
      </c>
      <c r="E52" s="27"/>
      <c r="F52" s="209"/>
      <c r="G52" s="212"/>
      <c r="H52"/>
      <c r="J52" s="208">
        <f t="shared" si="0"/>
        <v>0</v>
      </c>
      <c r="K52" s="11"/>
      <c r="L52" s="11"/>
    </row>
    <row r="53" spans="1:12" ht="15" x14ac:dyDescent="0.25">
      <c r="A53" s="237" t="s">
        <v>231</v>
      </c>
      <c r="B53" s="238" t="s">
        <v>232</v>
      </c>
      <c r="C53" s="239" t="s">
        <v>180</v>
      </c>
      <c r="D53" s="235">
        <v>376</v>
      </c>
      <c r="E53" s="27"/>
      <c r="F53" s="209"/>
      <c r="G53" s="212"/>
      <c r="H53"/>
      <c r="J53" s="208">
        <f t="shared" si="0"/>
        <v>0</v>
      </c>
      <c r="K53" s="11"/>
      <c r="L53" s="11"/>
    </row>
    <row r="54" spans="1:12" ht="15" x14ac:dyDescent="0.25">
      <c r="A54" s="56" t="s">
        <v>247</v>
      </c>
      <c r="B54" s="25" t="s">
        <v>248</v>
      </c>
      <c r="C54" s="25" t="s">
        <v>180</v>
      </c>
      <c r="D54" s="25">
        <v>431</v>
      </c>
      <c r="E54" s="27"/>
      <c r="F54" s="209"/>
      <c r="G54" s="212"/>
      <c r="H54"/>
      <c r="J54" s="208">
        <f t="shared" si="0"/>
        <v>0</v>
      </c>
      <c r="K54" s="11"/>
      <c r="L54" s="11"/>
    </row>
    <row r="55" spans="1:12" ht="15" x14ac:dyDescent="0.25">
      <c r="A55" t="s">
        <v>233</v>
      </c>
      <c r="B55" s="238" t="s">
        <v>234</v>
      </c>
      <c r="C55" s="239" t="s">
        <v>180</v>
      </c>
      <c r="D55" s="235">
        <v>331</v>
      </c>
      <c r="E55" s="27"/>
      <c r="F55" s="209"/>
      <c r="G55" s="212"/>
      <c r="H55"/>
      <c r="J55" s="208">
        <f t="shared" si="0"/>
        <v>0</v>
      </c>
      <c r="K55" s="11"/>
      <c r="L55" s="11"/>
    </row>
    <row r="56" spans="1:12" x14ac:dyDescent="0.2">
      <c r="A56" t="s">
        <v>288</v>
      </c>
      <c r="B56" s="25" t="s">
        <v>212</v>
      </c>
      <c r="C56" s="25" t="s">
        <v>180</v>
      </c>
      <c r="D56" s="25">
        <v>407</v>
      </c>
      <c r="E56" s="27"/>
      <c r="F56" s="209"/>
      <c r="G56" s="212"/>
      <c r="H56"/>
      <c r="J56" s="208">
        <f t="shared" si="0"/>
        <v>0</v>
      </c>
      <c r="K56" s="11"/>
      <c r="L56" s="11"/>
    </row>
    <row r="57" spans="1:12" x14ac:dyDescent="0.2">
      <c r="A57" t="s">
        <v>304</v>
      </c>
      <c r="B57" s="25" t="s">
        <v>305</v>
      </c>
      <c r="C57" s="25" t="s">
        <v>180</v>
      </c>
      <c r="D57" s="25">
        <v>469</v>
      </c>
      <c r="E57" s="27"/>
      <c r="F57" s="209"/>
      <c r="G57" s="212"/>
      <c r="H57"/>
      <c r="J57" s="208">
        <f t="shared" si="0"/>
        <v>0</v>
      </c>
      <c r="K57" s="11"/>
      <c r="L57" s="11"/>
    </row>
    <row r="58" spans="1:12" x14ac:dyDescent="0.2">
      <c r="A58" s="11" t="s">
        <v>185</v>
      </c>
      <c r="B58" s="211" t="s">
        <v>184</v>
      </c>
      <c r="C58" s="211" t="s">
        <v>180</v>
      </c>
      <c r="D58" s="211">
        <v>444</v>
      </c>
      <c r="E58" s="27"/>
      <c r="F58" s="209">
        <v>44974</v>
      </c>
      <c r="G58" s="212">
        <v>485</v>
      </c>
      <c r="H58" s="208"/>
      <c r="I58" s="11"/>
      <c r="J58" s="208">
        <f t="shared" si="0"/>
        <v>485</v>
      </c>
      <c r="K58" s="11"/>
      <c r="L58" s="11"/>
    </row>
    <row r="59" spans="1:12" x14ac:dyDescent="0.2">
      <c r="A59" s="11" t="s">
        <v>200</v>
      </c>
      <c r="B59" s="211" t="s">
        <v>201</v>
      </c>
      <c r="C59" s="211" t="s">
        <v>180</v>
      </c>
      <c r="D59" s="211">
        <v>481</v>
      </c>
      <c r="E59" s="27"/>
      <c r="F59" s="209">
        <v>44945</v>
      </c>
      <c r="G59" s="212">
        <v>500</v>
      </c>
      <c r="H59" s="208"/>
      <c r="I59" s="11"/>
      <c r="J59" s="208">
        <f t="shared" si="0"/>
        <v>500</v>
      </c>
      <c r="K59" s="11"/>
      <c r="L59" s="11"/>
    </row>
    <row r="60" spans="1:12" ht="15" x14ac:dyDescent="0.25">
      <c r="A60" t="s">
        <v>314</v>
      </c>
      <c r="B60" s="235" t="s">
        <v>315</v>
      </c>
      <c r="C60" s="25" t="s">
        <v>180</v>
      </c>
      <c r="D60" s="235">
        <v>390</v>
      </c>
      <c r="E60" s="27"/>
      <c r="F60" s="209"/>
      <c r="G60" s="212"/>
      <c r="H60" s="208"/>
      <c r="I60" s="11"/>
      <c r="J60" s="208">
        <f t="shared" si="0"/>
        <v>0</v>
      </c>
      <c r="K60" s="11"/>
      <c r="L60" s="11"/>
    </row>
    <row r="61" spans="1:12" ht="15" x14ac:dyDescent="0.25">
      <c r="A61" s="56" t="s">
        <v>263</v>
      </c>
      <c r="B61" s="25" t="s">
        <v>220</v>
      </c>
      <c r="C61" s="25" t="s">
        <v>180</v>
      </c>
      <c r="D61" s="235">
        <v>488</v>
      </c>
      <c r="E61" s="27"/>
      <c r="F61" s="209"/>
      <c r="G61" s="212"/>
      <c r="H61" s="208"/>
      <c r="I61" s="11"/>
      <c r="J61" s="208">
        <f t="shared" si="0"/>
        <v>0</v>
      </c>
      <c r="K61" s="11"/>
      <c r="L61" s="11"/>
    </row>
    <row r="62" spans="1:12" x14ac:dyDescent="0.2">
      <c r="A62" s="11" t="s">
        <v>190</v>
      </c>
      <c r="B62" s="211" t="s">
        <v>191</v>
      </c>
      <c r="C62" s="211" t="s">
        <v>180</v>
      </c>
      <c r="D62" s="211">
        <v>410</v>
      </c>
      <c r="E62" s="27"/>
      <c r="F62" s="209"/>
      <c r="G62" s="212"/>
      <c r="H62" s="208"/>
      <c r="I62" s="11"/>
      <c r="J62" s="208">
        <f t="shared" si="0"/>
        <v>0</v>
      </c>
      <c r="K62" s="11"/>
      <c r="L62" s="11"/>
    </row>
    <row r="63" spans="1:12" x14ac:dyDescent="0.2">
      <c r="A63" s="11" t="s">
        <v>181</v>
      </c>
      <c r="B63" s="211" t="s">
        <v>182</v>
      </c>
      <c r="C63" s="211" t="s">
        <v>180</v>
      </c>
      <c r="D63" s="211">
        <v>393</v>
      </c>
      <c r="E63" s="27"/>
      <c r="F63" s="209">
        <v>44979</v>
      </c>
      <c r="G63" s="208">
        <v>500</v>
      </c>
      <c r="H63" s="208"/>
      <c r="I63" s="11"/>
      <c r="J63" s="208">
        <f t="shared" si="0"/>
        <v>500</v>
      </c>
      <c r="K63" s="11"/>
      <c r="L63" s="11"/>
    </row>
    <row r="64" spans="1:12" ht="15" x14ac:dyDescent="0.25">
      <c r="A64" s="56" t="s">
        <v>292</v>
      </c>
      <c r="B64" s="25" t="s">
        <v>293</v>
      </c>
      <c r="C64" s="25" t="s">
        <v>180</v>
      </c>
      <c r="D64" s="235">
        <v>433</v>
      </c>
      <c r="E64" s="27"/>
      <c r="F64" s="209"/>
      <c r="G64" s="208"/>
      <c r="H64" s="208"/>
      <c r="I64" s="11"/>
      <c r="J64" s="208">
        <f t="shared" si="0"/>
        <v>0</v>
      </c>
      <c r="K64" s="11"/>
      <c r="L64" s="11"/>
    </row>
    <row r="65" spans="1:12" ht="15" x14ac:dyDescent="0.25">
      <c r="A65" s="56" t="s">
        <v>251</v>
      </c>
      <c r="B65" s="25" t="s">
        <v>230</v>
      </c>
      <c r="C65" s="25" t="s">
        <v>180</v>
      </c>
      <c r="D65" s="25">
        <v>485</v>
      </c>
      <c r="E65" s="27"/>
      <c r="F65" s="209"/>
      <c r="G65" s="208"/>
      <c r="H65" s="208"/>
      <c r="I65" s="11"/>
      <c r="J65" s="208">
        <f t="shared" si="0"/>
        <v>0</v>
      </c>
      <c r="K65" s="11"/>
      <c r="L65" s="11"/>
    </row>
    <row r="66" spans="1:12" x14ac:dyDescent="0.2">
      <c r="A66" s="11" t="s">
        <v>196</v>
      </c>
      <c r="B66" s="211" t="s">
        <v>197</v>
      </c>
      <c r="C66" s="211" t="s">
        <v>180</v>
      </c>
      <c r="D66" s="211">
        <v>480</v>
      </c>
      <c r="E66" s="27"/>
      <c r="F66" s="209"/>
      <c r="G66" s="208"/>
      <c r="H66" s="208"/>
      <c r="I66" s="11"/>
      <c r="J66" s="208">
        <f t="shared" si="0"/>
        <v>0</v>
      </c>
      <c r="K66" s="11"/>
      <c r="L66" s="11"/>
    </row>
    <row r="67" spans="1:12" ht="15" x14ac:dyDescent="0.25">
      <c r="A67" s="56" t="s">
        <v>322</v>
      </c>
      <c r="B67" s="25" t="s">
        <v>323</v>
      </c>
      <c r="C67" s="235" t="s">
        <v>180</v>
      </c>
      <c r="D67" s="25">
        <v>494</v>
      </c>
      <c r="E67" s="27"/>
      <c r="F67" s="209"/>
      <c r="G67" s="208"/>
      <c r="H67" s="208"/>
      <c r="I67" s="11"/>
      <c r="J67" s="208">
        <f t="shared" si="0"/>
        <v>0</v>
      </c>
      <c r="K67" s="11"/>
      <c r="L67" s="11"/>
    </row>
    <row r="68" spans="1:12" x14ac:dyDescent="0.2">
      <c r="A68" t="s">
        <v>269</v>
      </c>
      <c r="B68" s="25" t="s">
        <v>194</v>
      </c>
      <c r="C68" s="25" t="s">
        <v>180</v>
      </c>
      <c r="D68" s="25">
        <v>337</v>
      </c>
      <c r="E68" s="27"/>
      <c r="F68" s="209"/>
      <c r="G68" s="208"/>
      <c r="H68" s="208"/>
      <c r="I68" s="11"/>
      <c r="J68" s="208">
        <f t="shared" si="0"/>
        <v>0</v>
      </c>
      <c r="K68" s="11"/>
      <c r="L68" s="11"/>
    </row>
    <row r="69" spans="1:12" ht="15" x14ac:dyDescent="0.25">
      <c r="A69" t="s">
        <v>235</v>
      </c>
      <c r="B69" s="238" t="s">
        <v>187</v>
      </c>
      <c r="C69" s="239" t="s">
        <v>180</v>
      </c>
      <c r="D69" s="235">
        <v>349</v>
      </c>
      <c r="E69" s="27"/>
      <c r="F69" s="209"/>
      <c r="G69" s="212"/>
      <c r="H69" s="208"/>
      <c r="I69" s="11"/>
      <c r="J69" s="208">
        <f t="shared" si="0"/>
        <v>0</v>
      </c>
      <c r="K69" s="11"/>
      <c r="L69" s="11"/>
    </row>
    <row r="70" spans="1:12" ht="15" x14ac:dyDescent="0.25">
      <c r="A70" t="s">
        <v>327</v>
      </c>
      <c r="B70" s="235" t="s">
        <v>218</v>
      </c>
      <c r="C70" s="25" t="s">
        <v>180</v>
      </c>
      <c r="D70" s="235">
        <v>67</v>
      </c>
      <c r="E70" s="27"/>
      <c r="F70" s="209"/>
      <c r="G70" s="212"/>
      <c r="H70" s="208"/>
      <c r="I70" s="11"/>
      <c r="J70" s="208">
        <f t="shared" si="0"/>
        <v>0</v>
      </c>
      <c r="K70" s="11"/>
      <c r="L70" s="11"/>
    </row>
    <row r="71" spans="1:12" ht="15" x14ac:dyDescent="0.25">
      <c r="A71" s="311" t="s">
        <v>347</v>
      </c>
      <c r="B71" s="312" t="s">
        <v>199</v>
      </c>
      <c r="C71" s="25" t="s">
        <v>180</v>
      </c>
      <c r="D71" s="25">
        <v>504</v>
      </c>
      <c r="E71" s="27"/>
      <c r="F71" s="209">
        <v>44945</v>
      </c>
      <c r="G71" s="212">
        <v>500</v>
      </c>
      <c r="H71" s="208"/>
      <c r="I71" s="11"/>
      <c r="J71" s="208">
        <f t="shared" si="0"/>
        <v>500</v>
      </c>
      <c r="K71" s="11"/>
      <c r="L71" s="11"/>
    </row>
    <row r="72" spans="1:12" x14ac:dyDescent="0.2">
      <c r="A72" t="s">
        <v>266</v>
      </c>
      <c r="B72" s="25" t="s">
        <v>250</v>
      </c>
      <c r="C72" s="25" t="s">
        <v>180</v>
      </c>
      <c r="D72" s="25">
        <v>402</v>
      </c>
      <c r="E72" s="27"/>
      <c r="F72" s="209"/>
      <c r="G72" s="212"/>
      <c r="H72" s="208"/>
      <c r="I72" s="11"/>
      <c r="J72" s="208">
        <f t="shared" si="0"/>
        <v>0</v>
      </c>
      <c r="K72" s="11"/>
      <c r="L72" s="11"/>
    </row>
    <row r="73" spans="1:12" x14ac:dyDescent="0.2">
      <c r="A73" t="s">
        <v>215</v>
      </c>
      <c r="B73" s="25" t="s">
        <v>216</v>
      </c>
      <c r="C73" s="25" t="s">
        <v>180</v>
      </c>
      <c r="D73" s="25">
        <v>341</v>
      </c>
      <c r="E73" s="27"/>
      <c r="F73" s="209">
        <v>44979</v>
      </c>
      <c r="G73" s="208">
        <v>500</v>
      </c>
      <c r="H73" s="208"/>
      <c r="I73" s="11"/>
      <c r="J73" s="208">
        <f t="shared" si="0"/>
        <v>500</v>
      </c>
      <c r="K73" s="11"/>
      <c r="L73" s="11"/>
    </row>
    <row r="74" spans="1:12" x14ac:dyDescent="0.2">
      <c r="A74" t="s">
        <v>282</v>
      </c>
      <c r="B74" s="25" t="s">
        <v>283</v>
      </c>
      <c r="C74" s="25" t="s">
        <v>180</v>
      </c>
      <c r="E74" s="27"/>
      <c r="F74" s="209"/>
      <c r="G74" s="208"/>
      <c r="H74" s="208"/>
      <c r="I74" s="11"/>
      <c r="J74" s="208">
        <f t="shared" si="0"/>
        <v>0</v>
      </c>
      <c r="K74" s="11"/>
      <c r="L74" s="11"/>
    </row>
    <row r="75" spans="1:12" x14ac:dyDescent="0.2">
      <c r="A75" t="s">
        <v>302</v>
      </c>
      <c r="B75" s="25" t="s">
        <v>224</v>
      </c>
      <c r="C75" s="25" t="s">
        <v>180</v>
      </c>
      <c r="D75" s="25">
        <v>468</v>
      </c>
      <c r="E75" s="27"/>
      <c r="F75" s="209"/>
      <c r="G75" s="208"/>
      <c r="H75" s="208"/>
      <c r="I75" s="11"/>
      <c r="J75" s="208">
        <f t="shared" si="0"/>
        <v>0</v>
      </c>
      <c r="K75" s="11"/>
      <c r="L75" s="11"/>
    </row>
    <row r="76" spans="1:12" ht="15" x14ac:dyDescent="0.25">
      <c r="A76" s="56" t="s">
        <v>284</v>
      </c>
      <c r="B76" s="235" t="s">
        <v>194</v>
      </c>
      <c r="C76" s="25" t="s">
        <v>180</v>
      </c>
      <c r="D76" s="25">
        <v>401</v>
      </c>
      <c r="E76" s="27"/>
      <c r="F76" s="209"/>
      <c r="G76" s="208"/>
      <c r="H76" s="208"/>
      <c r="I76" s="11"/>
      <c r="J76" s="208">
        <f t="shared" si="0"/>
        <v>0</v>
      </c>
      <c r="K76" s="11"/>
      <c r="L76" s="11"/>
    </row>
    <row r="77" spans="1:12" ht="15" x14ac:dyDescent="0.25">
      <c r="A77" s="234" t="s">
        <v>213</v>
      </c>
      <c r="B77" s="235" t="s">
        <v>199</v>
      </c>
      <c r="C77" s="25" t="s">
        <v>180</v>
      </c>
      <c r="D77" s="25">
        <v>308</v>
      </c>
      <c r="E77" s="27"/>
      <c r="F77" s="209"/>
      <c r="G77" s="208"/>
      <c r="H77" s="208"/>
      <c r="I77" s="11"/>
      <c r="J77" s="208">
        <f t="shared" si="0"/>
        <v>0</v>
      </c>
      <c r="K77" s="11"/>
      <c r="L77" s="11"/>
    </row>
    <row r="78" spans="1:12" ht="15" x14ac:dyDescent="0.25">
      <c r="A78" t="s">
        <v>264</v>
      </c>
      <c r="B78" s="235" t="s">
        <v>265</v>
      </c>
      <c r="C78" s="25" t="s">
        <v>180</v>
      </c>
      <c r="D78" s="235">
        <v>333</v>
      </c>
      <c r="E78" s="27"/>
      <c r="F78" s="209"/>
      <c r="G78" s="208"/>
      <c r="H78" s="208"/>
      <c r="I78" s="11"/>
      <c r="J78" s="208">
        <f t="shared" si="0"/>
        <v>0</v>
      </c>
      <c r="K78" s="11"/>
      <c r="L78" s="11"/>
    </row>
    <row r="79" spans="1:12" x14ac:dyDescent="0.2">
      <c r="A79" t="s">
        <v>228</v>
      </c>
      <c r="B79" s="25" t="s">
        <v>207</v>
      </c>
      <c r="C79" s="25" t="s">
        <v>180</v>
      </c>
      <c r="D79" s="25">
        <v>421</v>
      </c>
      <c r="E79" s="27"/>
      <c r="F79" s="209"/>
      <c r="G79" s="208"/>
      <c r="H79" s="208"/>
      <c r="I79" s="11"/>
      <c r="J79" s="208">
        <f t="shared" si="0"/>
        <v>0</v>
      </c>
      <c r="K79" s="11"/>
      <c r="L79" s="11"/>
    </row>
    <row r="80" spans="1:12" ht="15" x14ac:dyDescent="0.25">
      <c r="A80" t="s">
        <v>267</v>
      </c>
      <c r="B80" s="235" t="s">
        <v>268</v>
      </c>
      <c r="C80" s="25" t="s">
        <v>180</v>
      </c>
      <c r="D80" s="235">
        <v>360</v>
      </c>
      <c r="E80" s="27"/>
      <c r="F80" s="209"/>
      <c r="G80" s="208"/>
      <c r="H80" s="208"/>
      <c r="I80" s="11"/>
      <c r="J80" s="208">
        <f t="shared" si="0"/>
        <v>0</v>
      </c>
      <c r="K80" s="11"/>
      <c r="L80" s="11"/>
    </row>
    <row r="81" spans="1:12" x14ac:dyDescent="0.2">
      <c r="A81" t="s">
        <v>321</v>
      </c>
      <c r="B81" s="25" t="s">
        <v>232</v>
      </c>
      <c r="C81" s="25" t="s">
        <v>180</v>
      </c>
      <c r="D81" s="211">
        <v>479</v>
      </c>
      <c r="E81" s="27"/>
      <c r="F81" s="209"/>
      <c r="G81" s="208"/>
      <c r="H81" s="208"/>
      <c r="I81" s="11"/>
      <c r="J81" s="208">
        <f t="shared" si="0"/>
        <v>0</v>
      </c>
      <c r="K81" s="11"/>
      <c r="L81" s="11"/>
    </row>
    <row r="82" spans="1:12" ht="15" x14ac:dyDescent="0.25">
      <c r="A82" s="314" t="s">
        <v>350</v>
      </c>
      <c r="B82" s="312" t="s">
        <v>351</v>
      </c>
      <c r="C82" s="25" t="s">
        <v>180</v>
      </c>
      <c r="E82" s="27"/>
      <c r="F82" s="209">
        <v>44946</v>
      </c>
      <c r="G82" s="208">
        <v>225</v>
      </c>
      <c r="H82" s="208"/>
      <c r="I82" s="11"/>
      <c r="J82" s="208">
        <f t="shared" si="0"/>
        <v>225</v>
      </c>
      <c r="K82" s="11"/>
      <c r="L82" s="11"/>
    </row>
    <row r="83" spans="1:12" ht="15" x14ac:dyDescent="0.25">
      <c r="A83" s="244" t="s">
        <v>253</v>
      </c>
      <c r="B83" s="235" t="s">
        <v>254</v>
      </c>
      <c r="C83" s="235" t="s">
        <v>180</v>
      </c>
      <c r="D83" s="25">
        <v>399</v>
      </c>
      <c r="E83" s="27"/>
      <c r="F83" s="209"/>
      <c r="G83" s="208"/>
      <c r="H83" s="208"/>
      <c r="I83" s="11"/>
      <c r="J83" s="208">
        <f t="shared" si="0"/>
        <v>0</v>
      </c>
      <c r="K83" s="11"/>
      <c r="L83" s="11"/>
    </row>
    <row r="84" spans="1:12" ht="15" x14ac:dyDescent="0.25">
      <c r="A84" s="56" t="s">
        <v>277</v>
      </c>
      <c r="B84" s="25" t="s">
        <v>197</v>
      </c>
      <c r="C84" s="25" t="s">
        <v>180</v>
      </c>
      <c r="D84" s="25">
        <v>435</v>
      </c>
      <c r="E84" s="27"/>
      <c r="F84" s="209"/>
      <c r="G84" s="208"/>
      <c r="H84" s="208"/>
      <c r="I84" s="11"/>
      <c r="J84" s="208">
        <f t="shared" si="0"/>
        <v>0</v>
      </c>
      <c r="K84" s="11"/>
      <c r="L84" s="11"/>
    </row>
    <row r="85" spans="1:12" x14ac:dyDescent="0.2">
      <c r="A85" s="11" t="s">
        <v>188</v>
      </c>
      <c r="B85" s="211" t="s">
        <v>189</v>
      </c>
      <c r="C85" s="211" t="s">
        <v>180</v>
      </c>
      <c r="D85" s="211">
        <v>415</v>
      </c>
      <c r="E85" s="27"/>
      <c r="F85" s="209"/>
      <c r="G85" s="208"/>
      <c r="H85" s="208"/>
      <c r="I85" s="11"/>
      <c r="J85" s="208">
        <f t="shared" si="0"/>
        <v>0</v>
      </c>
      <c r="K85" s="11"/>
      <c r="L85" s="11"/>
    </row>
    <row r="86" spans="1:12" x14ac:dyDescent="0.2">
      <c r="A86" s="11" t="s">
        <v>210</v>
      </c>
      <c r="B86" s="211" t="s">
        <v>187</v>
      </c>
      <c r="C86" s="211" t="s">
        <v>180</v>
      </c>
      <c r="D86" s="211">
        <v>413</v>
      </c>
      <c r="E86" s="27"/>
      <c r="F86" s="209"/>
      <c r="G86" s="208"/>
      <c r="H86" s="208"/>
      <c r="I86" s="11"/>
      <c r="J86" s="208">
        <f t="shared" si="0"/>
        <v>0</v>
      </c>
      <c r="K86" s="11"/>
      <c r="L86" s="11"/>
    </row>
    <row r="87" spans="1:12" x14ac:dyDescent="0.2">
      <c r="A87" t="s">
        <v>240</v>
      </c>
      <c r="B87" s="25" t="s">
        <v>241</v>
      </c>
      <c r="C87" s="25" t="s">
        <v>180</v>
      </c>
      <c r="D87" s="25">
        <v>427</v>
      </c>
      <c r="E87" s="211"/>
      <c r="F87" s="209"/>
      <c r="G87" s="208"/>
      <c r="H87" s="208"/>
      <c r="I87" s="11"/>
      <c r="J87" s="208">
        <f t="shared" si="0"/>
        <v>0</v>
      </c>
      <c r="K87" s="11"/>
      <c r="L87" s="11"/>
    </row>
    <row r="88" spans="1:12" x14ac:dyDescent="0.2">
      <c r="A88" t="s">
        <v>238</v>
      </c>
      <c r="B88" s="25" t="s">
        <v>239</v>
      </c>
      <c r="C88" s="25" t="s">
        <v>180</v>
      </c>
      <c r="D88" s="25">
        <v>394</v>
      </c>
      <c r="E88" s="211"/>
      <c r="F88" s="209"/>
      <c r="G88" s="208"/>
      <c r="H88" s="208"/>
      <c r="I88" s="11"/>
      <c r="J88" s="208">
        <f t="shared" si="0"/>
        <v>0</v>
      </c>
      <c r="K88" s="11"/>
      <c r="L88" s="11"/>
    </row>
    <row r="89" spans="1:12" x14ac:dyDescent="0.2">
      <c r="A89" s="233" t="s">
        <v>204</v>
      </c>
      <c r="B89" s="211" t="s">
        <v>205</v>
      </c>
      <c r="C89" s="211" t="s">
        <v>180</v>
      </c>
      <c r="D89" s="211">
        <v>358</v>
      </c>
      <c r="E89" s="211"/>
      <c r="F89" s="209"/>
      <c r="G89" s="208"/>
      <c r="H89" s="208"/>
      <c r="I89" s="11"/>
      <c r="J89" s="208">
        <f t="shared" si="0"/>
        <v>0</v>
      </c>
      <c r="K89" s="11"/>
      <c r="L89" s="11"/>
    </row>
    <row r="90" spans="1:12" x14ac:dyDescent="0.2">
      <c r="A90" s="233" t="s">
        <v>178</v>
      </c>
      <c r="B90" s="211" t="s">
        <v>179</v>
      </c>
      <c r="C90" s="211" t="s">
        <v>180</v>
      </c>
      <c r="D90" s="211">
        <v>391</v>
      </c>
      <c r="E90" s="211"/>
      <c r="F90" s="209"/>
      <c r="G90" s="208"/>
      <c r="H90" s="208"/>
      <c r="I90" s="11"/>
      <c r="J90" s="208">
        <f t="shared" si="0"/>
        <v>0</v>
      </c>
      <c r="K90" s="11"/>
      <c r="L90" s="11"/>
    </row>
    <row r="91" spans="1:12" ht="15" x14ac:dyDescent="0.25">
      <c r="A91" s="56" t="s">
        <v>319</v>
      </c>
      <c r="B91" s="25" t="s">
        <v>320</v>
      </c>
      <c r="C91" s="25" t="s">
        <v>180</v>
      </c>
      <c r="D91" s="25">
        <v>493</v>
      </c>
      <c r="E91" s="211"/>
      <c r="F91" s="209"/>
      <c r="G91" s="208"/>
      <c r="H91" s="208"/>
      <c r="I91" s="11"/>
      <c r="J91" s="208">
        <f t="shared" si="0"/>
        <v>0</v>
      </c>
      <c r="K91" s="11"/>
      <c r="L91" s="11"/>
    </row>
    <row r="92" spans="1:12" x14ac:dyDescent="0.2">
      <c r="A92" s="237" t="s">
        <v>287</v>
      </c>
      <c r="B92" s="246" t="s">
        <v>199</v>
      </c>
      <c r="C92" s="246" t="s">
        <v>180</v>
      </c>
      <c r="D92" s="246">
        <v>387</v>
      </c>
      <c r="E92" s="211"/>
      <c r="F92" s="209"/>
      <c r="G92" s="208"/>
      <c r="H92" s="208"/>
      <c r="I92" s="11"/>
      <c r="J92" s="208">
        <f t="shared" si="0"/>
        <v>0</v>
      </c>
      <c r="K92" s="11"/>
      <c r="L92" s="11"/>
    </row>
    <row r="93" spans="1:12" x14ac:dyDescent="0.2">
      <c r="A93" s="233" t="s">
        <v>195</v>
      </c>
      <c r="B93" s="211" t="s">
        <v>187</v>
      </c>
      <c r="C93" s="211" t="s">
        <v>180</v>
      </c>
      <c r="D93" s="211">
        <v>324</v>
      </c>
      <c r="E93" s="211"/>
      <c r="F93" s="209">
        <v>44960</v>
      </c>
      <c r="G93" s="208">
        <v>490</v>
      </c>
      <c r="H93" s="208"/>
      <c r="I93" s="11"/>
      <c r="J93" s="208">
        <f t="shared" si="0"/>
        <v>490</v>
      </c>
      <c r="K93" s="11"/>
      <c r="L93" s="11"/>
    </row>
    <row r="94" spans="1:12" ht="15" x14ac:dyDescent="0.25">
      <c r="A94" t="s">
        <v>317</v>
      </c>
      <c r="B94" s="235" t="s">
        <v>318</v>
      </c>
      <c r="C94" s="25" t="s">
        <v>180</v>
      </c>
      <c r="D94" s="235">
        <v>478</v>
      </c>
      <c r="E94" s="211"/>
      <c r="F94" s="209"/>
      <c r="G94" s="208"/>
      <c r="H94" s="208"/>
      <c r="I94" s="11"/>
      <c r="J94" s="208">
        <f t="shared" si="0"/>
        <v>0</v>
      </c>
      <c r="K94" s="11"/>
      <c r="L94" s="11"/>
    </row>
    <row r="95" spans="1:12" ht="15" x14ac:dyDescent="0.25">
      <c r="A95" s="236" t="s">
        <v>303</v>
      </c>
      <c r="B95" s="25" t="s">
        <v>203</v>
      </c>
      <c r="C95" s="25" t="s">
        <v>180</v>
      </c>
      <c r="D95" s="235">
        <v>389</v>
      </c>
      <c r="E95" s="211"/>
      <c r="F95" s="209"/>
      <c r="G95" s="208"/>
      <c r="H95" s="208"/>
      <c r="I95" s="11"/>
      <c r="J95" s="208">
        <f t="shared" si="0"/>
        <v>0</v>
      </c>
      <c r="K95" s="11"/>
      <c r="L95" s="11"/>
    </row>
    <row r="96" spans="1:12" x14ac:dyDescent="0.2">
      <c r="A96" s="233" t="s">
        <v>270</v>
      </c>
      <c r="B96" s="211" t="s">
        <v>191</v>
      </c>
      <c r="C96" s="211" t="s">
        <v>180</v>
      </c>
      <c r="D96" s="211"/>
      <c r="E96" s="211"/>
      <c r="F96" s="209"/>
      <c r="G96" s="208"/>
      <c r="H96" s="208"/>
      <c r="I96" s="11"/>
      <c r="J96" s="208">
        <f t="shared" si="0"/>
        <v>0</v>
      </c>
      <c r="K96" s="11"/>
      <c r="L96" s="11"/>
    </row>
    <row r="97" spans="1:12" x14ac:dyDescent="0.2">
      <c r="A97" s="11" t="s">
        <v>202</v>
      </c>
      <c r="B97" s="211" t="s">
        <v>203</v>
      </c>
      <c r="C97" s="211" t="s">
        <v>180</v>
      </c>
      <c r="D97" s="211">
        <v>445</v>
      </c>
      <c r="E97" s="211"/>
      <c r="F97" s="209">
        <v>44945</v>
      </c>
      <c r="G97" s="208">
        <v>500</v>
      </c>
      <c r="H97" s="208"/>
      <c r="I97" s="11"/>
      <c r="J97" s="208">
        <f t="shared" si="0"/>
        <v>500</v>
      </c>
    </row>
    <row r="98" spans="1:12" x14ac:dyDescent="0.2">
      <c r="A98" t="s">
        <v>285</v>
      </c>
      <c r="B98" s="25" t="s">
        <v>286</v>
      </c>
      <c r="C98" s="25" t="s">
        <v>180</v>
      </c>
      <c r="D98" s="25">
        <v>456</v>
      </c>
      <c r="E98" s="211"/>
      <c r="F98" s="209"/>
      <c r="G98" s="208"/>
      <c r="H98" s="208"/>
      <c r="I98" s="11"/>
      <c r="J98" s="208">
        <f t="shared" si="0"/>
        <v>0</v>
      </c>
    </row>
    <row r="99" spans="1:12" x14ac:dyDescent="0.2">
      <c r="A99" t="s">
        <v>219</v>
      </c>
      <c r="B99" s="25" t="s">
        <v>220</v>
      </c>
      <c r="C99" s="25" t="s">
        <v>180</v>
      </c>
      <c r="D99" s="25">
        <v>446</v>
      </c>
      <c r="E99" s="211"/>
      <c r="F99" s="209"/>
      <c r="G99" s="208"/>
      <c r="H99" s="208"/>
      <c r="I99" s="11"/>
      <c r="J99" s="208">
        <f t="shared" si="0"/>
        <v>0</v>
      </c>
      <c r="K99" s="11"/>
      <c r="L99" s="11"/>
    </row>
    <row r="100" spans="1:12" x14ac:dyDescent="0.2">
      <c r="A100" s="11"/>
      <c r="B100" s="211"/>
      <c r="C100" s="11"/>
      <c r="D100" s="211"/>
      <c r="J100" s="208"/>
    </row>
    <row r="103" spans="1:12" ht="13.5" thickBot="1" x14ac:dyDescent="0.25"/>
    <row r="104" spans="1:12" x14ac:dyDescent="0.2">
      <c r="A104" s="87" t="s">
        <v>133</v>
      </c>
      <c r="B104" s="304"/>
      <c r="C104" s="88"/>
      <c r="D104" s="79"/>
      <c r="E104" s="79"/>
      <c r="F104" s="80"/>
      <c r="G104" s="204"/>
      <c r="H104" s="204"/>
      <c r="I104" s="81"/>
      <c r="J104" s="121"/>
    </row>
    <row r="105" spans="1:12" x14ac:dyDescent="0.2">
      <c r="A105" s="82"/>
      <c r="E105" s="27"/>
      <c r="J105" s="149"/>
      <c r="L105" s="147"/>
    </row>
    <row r="106" spans="1:12" x14ac:dyDescent="0.2">
      <c r="A106" s="82"/>
      <c r="E106" s="27"/>
      <c r="G106" s="240"/>
      <c r="J106" s="241">
        <f t="shared" ref="J106:J107" si="1">IF(E106="R","",G106-H106)</f>
        <v>0</v>
      </c>
      <c r="L106" s="147"/>
    </row>
    <row r="107" spans="1:12" x14ac:dyDescent="0.2">
      <c r="A107" s="82"/>
      <c r="E107" s="27"/>
      <c r="J107" s="149">
        <f t="shared" si="1"/>
        <v>0</v>
      </c>
      <c r="L107" s="147"/>
    </row>
    <row r="108" spans="1:12" x14ac:dyDescent="0.2">
      <c r="A108" s="82"/>
      <c r="E108" s="27"/>
      <c r="J108" s="149"/>
      <c r="L108" s="147"/>
    </row>
    <row r="109" spans="1:12" x14ac:dyDescent="0.2">
      <c r="A109" s="189"/>
      <c r="E109" s="27"/>
      <c r="J109" s="149"/>
    </row>
    <row r="110" spans="1:12" ht="13.5" thickBot="1" x14ac:dyDescent="0.25">
      <c r="A110" s="83"/>
      <c r="B110" s="85"/>
      <c r="C110" s="84"/>
      <c r="D110" s="85"/>
      <c r="E110" s="85"/>
      <c r="F110" s="86"/>
      <c r="G110" s="205"/>
      <c r="H110" s="205"/>
      <c r="I110" s="84"/>
      <c r="J110" s="122"/>
    </row>
    <row r="114" spans="1:248" s="4" customFormat="1" ht="13.5" thickBot="1" x14ac:dyDescent="0.25">
      <c r="A114"/>
      <c r="B114" s="25"/>
      <c r="C114"/>
      <c r="D114" s="25"/>
      <c r="E114" s="25"/>
      <c r="F114" s="22"/>
      <c r="G114" s="68"/>
      <c r="H114" s="68"/>
      <c r="I114"/>
      <c r="J114" s="68"/>
      <c r="K114" s="11"/>
      <c r="L114" s="11"/>
      <c r="M114" s="11"/>
      <c r="N114" s="11"/>
      <c r="O114" s="11"/>
      <c r="P114" s="11"/>
      <c r="Q114" s="11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  <c r="CT114" s="12"/>
      <c r="CU114" s="12"/>
      <c r="CV114" s="12"/>
      <c r="CW114" s="12"/>
      <c r="CX114" s="12"/>
      <c r="CY114" s="12"/>
      <c r="CZ114" s="12"/>
      <c r="DA114" s="12"/>
      <c r="DB114" s="12"/>
      <c r="DC114" s="12"/>
      <c r="DD114" s="12"/>
      <c r="DE114" s="12"/>
      <c r="DF114" s="12"/>
      <c r="DG114" s="12"/>
      <c r="DH114" s="12"/>
      <c r="DI114" s="12"/>
      <c r="DJ114" s="12"/>
      <c r="DK114" s="12"/>
      <c r="DL114" s="12"/>
      <c r="DM114" s="12"/>
      <c r="DN114" s="12"/>
      <c r="DO114" s="12"/>
      <c r="DP114" s="12"/>
      <c r="DQ114" s="12"/>
      <c r="DR114" s="12"/>
      <c r="DS114" s="12"/>
      <c r="DT114" s="12"/>
      <c r="DU114" s="12"/>
      <c r="DV114" s="12"/>
      <c r="DW114" s="12"/>
      <c r="DX114" s="12"/>
      <c r="DY114" s="12"/>
      <c r="DZ114" s="12"/>
      <c r="EA114" s="12"/>
      <c r="EB114" s="12"/>
      <c r="EC114" s="12"/>
      <c r="ED114" s="12"/>
      <c r="EE114" s="12"/>
      <c r="EF114" s="12"/>
      <c r="EG114" s="12"/>
      <c r="EH114" s="12"/>
      <c r="EI114" s="12"/>
      <c r="EJ114" s="12"/>
      <c r="EK114" s="12"/>
      <c r="EL114" s="12"/>
      <c r="EM114" s="12"/>
      <c r="EN114" s="12"/>
      <c r="EO114" s="12"/>
      <c r="EP114" s="12"/>
      <c r="EQ114" s="12"/>
      <c r="ER114" s="12"/>
      <c r="ES114" s="12"/>
      <c r="ET114" s="12"/>
      <c r="EU114" s="12"/>
      <c r="EV114" s="12"/>
      <c r="EW114" s="12"/>
      <c r="EX114" s="12"/>
      <c r="EY114" s="12"/>
      <c r="EZ114" s="12"/>
      <c r="FA114" s="12"/>
      <c r="FB114" s="12"/>
      <c r="FC114" s="12"/>
      <c r="FD114" s="12"/>
      <c r="FE114" s="12"/>
      <c r="FF114" s="12"/>
      <c r="FG114" s="12"/>
      <c r="FH114" s="12"/>
      <c r="FI114" s="12"/>
      <c r="FJ114" s="12"/>
      <c r="FK114" s="12"/>
      <c r="FL114" s="12"/>
      <c r="FM114" s="12"/>
      <c r="FN114" s="12"/>
      <c r="FO114" s="12"/>
      <c r="FP114" s="12"/>
      <c r="FQ114" s="12"/>
      <c r="FR114" s="12"/>
      <c r="FS114" s="12"/>
      <c r="FT114" s="12"/>
      <c r="FU114" s="12"/>
      <c r="FV114" s="12"/>
      <c r="FW114" s="12"/>
      <c r="FX114" s="12"/>
      <c r="FY114" s="12"/>
      <c r="FZ114" s="12"/>
      <c r="GA114" s="12"/>
      <c r="GB114" s="12"/>
      <c r="GC114" s="12"/>
      <c r="GD114" s="12"/>
      <c r="GE114" s="12"/>
      <c r="GF114" s="12"/>
      <c r="GG114" s="12"/>
      <c r="GH114" s="12"/>
      <c r="GI114" s="12"/>
      <c r="GJ114" s="12"/>
      <c r="GK114" s="12"/>
      <c r="GL114" s="12"/>
      <c r="GM114" s="12"/>
      <c r="GN114" s="12"/>
      <c r="GO114" s="12"/>
      <c r="GP114" s="12"/>
      <c r="GQ114" s="12"/>
      <c r="GR114" s="12"/>
      <c r="GS114" s="12"/>
      <c r="GT114" s="12"/>
      <c r="GU114" s="12"/>
      <c r="GV114" s="12"/>
      <c r="GW114" s="12"/>
      <c r="GX114" s="12"/>
      <c r="GY114" s="12"/>
      <c r="GZ114" s="12"/>
      <c r="HA114" s="12"/>
      <c r="HB114" s="12"/>
      <c r="HC114" s="12"/>
      <c r="HD114" s="12"/>
      <c r="HE114" s="12"/>
      <c r="HF114" s="12"/>
      <c r="HG114" s="12"/>
      <c r="HH114" s="12"/>
      <c r="HI114" s="12"/>
      <c r="HJ114" s="12"/>
      <c r="HK114" s="12"/>
      <c r="HL114" s="12"/>
      <c r="HM114" s="12"/>
      <c r="HN114" s="12"/>
      <c r="HO114" s="12"/>
      <c r="HP114" s="12"/>
      <c r="HQ114" s="12"/>
      <c r="HR114" s="12"/>
      <c r="HS114" s="12"/>
      <c r="HT114" s="12"/>
      <c r="HU114" s="12"/>
      <c r="HV114" s="12"/>
      <c r="HW114" s="12"/>
      <c r="HX114" s="12"/>
      <c r="HY114" s="12"/>
      <c r="HZ114" s="12"/>
      <c r="IA114" s="12"/>
      <c r="IB114" s="12"/>
      <c r="IC114" s="12"/>
      <c r="ID114" s="12"/>
      <c r="IE114" s="12"/>
      <c r="IF114" s="12"/>
      <c r="IG114" s="12"/>
      <c r="IH114" s="12"/>
      <c r="II114" s="12"/>
      <c r="IJ114" s="12"/>
      <c r="IK114" s="12"/>
      <c r="IL114" s="12"/>
      <c r="IM114" s="12"/>
      <c r="IN114" s="12"/>
    </row>
    <row r="115" spans="1:248" ht="16.5" thickBot="1" x14ac:dyDescent="0.3">
      <c r="A115" s="123" t="s">
        <v>341</v>
      </c>
      <c r="B115" s="125"/>
      <c r="C115" s="124"/>
      <c r="D115" s="125"/>
      <c r="E115" s="125"/>
      <c r="F115" s="126"/>
      <c r="G115" s="127">
        <f>SUM(G4:G102)</f>
        <v>9439</v>
      </c>
      <c r="H115" s="208"/>
      <c r="I115" s="26" t="s">
        <v>19</v>
      </c>
      <c r="J115" s="14">
        <f>SUM(J4:J114)</f>
        <v>9439</v>
      </c>
    </row>
  </sheetData>
  <autoFilter ref="A3:I100" xr:uid="{00000000-0001-0000-0100-000000000000}"/>
  <mergeCells count="1">
    <mergeCell ref="A2:I2"/>
  </mergeCells>
  <phoneticPr fontId="11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4B76-616C-4204-A46F-7FFAF64CAFF3}">
  <sheetPr>
    <pageSetUpPr fitToPage="1"/>
  </sheetPr>
  <dimension ref="A1:J11"/>
  <sheetViews>
    <sheetView workbookViewId="0">
      <selection activeCell="I6" sqref="I6"/>
    </sheetView>
  </sheetViews>
  <sheetFormatPr baseColWidth="10" defaultColWidth="11.42578125" defaultRowHeight="12.75" x14ac:dyDescent="0.2"/>
  <cols>
    <col min="1" max="1" width="34.42578125" customWidth="1"/>
    <col min="2" max="2" width="16.28515625" customWidth="1"/>
    <col min="3" max="3" width="13.7109375" customWidth="1"/>
    <col min="4" max="4" width="13" customWidth="1"/>
    <col min="5" max="5" width="12.28515625" customWidth="1"/>
    <col min="6" max="6" width="12.85546875" customWidth="1"/>
    <col min="7" max="7" width="10.85546875" customWidth="1"/>
    <col min="8" max="8" width="14.42578125" customWidth="1"/>
    <col min="9" max="9" width="14.140625" customWidth="1"/>
    <col min="10" max="10" width="13.7109375" customWidth="1"/>
    <col min="257" max="258" width="22.5703125" customWidth="1"/>
    <col min="259" max="259" width="13.7109375" customWidth="1"/>
    <col min="260" max="260" width="13" customWidth="1"/>
    <col min="261" max="261" width="12.28515625" customWidth="1"/>
    <col min="262" max="262" width="12.85546875" customWidth="1"/>
    <col min="263" max="263" width="10.85546875" customWidth="1"/>
    <col min="513" max="514" width="22.5703125" customWidth="1"/>
    <col min="515" max="515" width="13.7109375" customWidth="1"/>
    <col min="516" max="516" width="13" customWidth="1"/>
    <col min="517" max="517" width="12.28515625" customWidth="1"/>
    <col min="518" max="518" width="12.85546875" customWidth="1"/>
    <col min="519" max="519" width="10.85546875" customWidth="1"/>
    <col min="769" max="770" width="22.5703125" customWidth="1"/>
    <col min="771" max="771" width="13.7109375" customWidth="1"/>
    <col min="772" max="772" width="13" customWidth="1"/>
    <col min="773" max="773" width="12.28515625" customWidth="1"/>
    <col min="774" max="774" width="12.85546875" customWidth="1"/>
    <col min="775" max="775" width="10.85546875" customWidth="1"/>
    <col min="1025" max="1026" width="22.5703125" customWidth="1"/>
    <col min="1027" max="1027" width="13.7109375" customWidth="1"/>
    <col min="1028" max="1028" width="13" customWidth="1"/>
    <col min="1029" max="1029" width="12.28515625" customWidth="1"/>
    <col min="1030" max="1030" width="12.85546875" customWidth="1"/>
    <col min="1031" max="1031" width="10.85546875" customWidth="1"/>
    <col min="1281" max="1282" width="22.5703125" customWidth="1"/>
    <col min="1283" max="1283" width="13.7109375" customWidth="1"/>
    <col min="1284" max="1284" width="13" customWidth="1"/>
    <col min="1285" max="1285" width="12.28515625" customWidth="1"/>
    <col min="1286" max="1286" width="12.85546875" customWidth="1"/>
    <col min="1287" max="1287" width="10.85546875" customWidth="1"/>
    <col min="1537" max="1538" width="22.5703125" customWidth="1"/>
    <col min="1539" max="1539" width="13.7109375" customWidth="1"/>
    <col min="1540" max="1540" width="13" customWidth="1"/>
    <col min="1541" max="1541" width="12.28515625" customWidth="1"/>
    <col min="1542" max="1542" width="12.85546875" customWidth="1"/>
    <col min="1543" max="1543" width="10.85546875" customWidth="1"/>
    <col min="1793" max="1794" width="22.5703125" customWidth="1"/>
    <col min="1795" max="1795" width="13.7109375" customWidth="1"/>
    <col min="1796" max="1796" width="13" customWidth="1"/>
    <col min="1797" max="1797" width="12.28515625" customWidth="1"/>
    <col min="1798" max="1798" width="12.85546875" customWidth="1"/>
    <col min="1799" max="1799" width="10.85546875" customWidth="1"/>
    <col min="2049" max="2050" width="22.5703125" customWidth="1"/>
    <col min="2051" max="2051" width="13.7109375" customWidth="1"/>
    <col min="2052" max="2052" width="13" customWidth="1"/>
    <col min="2053" max="2053" width="12.28515625" customWidth="1"/>
    <col min="2054" max="2054" width="12.85546875" customWidth="1"/>
    <col min="2055" max="2055" width="10.85546875" customWidth="1"/>
    <col min="2305" max="2306" width="22.5703125" customWidth="1"/>
    <col min="2307" max="2307" width="13.7109375" customWidth="1"/>
    <col min="2308" max="2308" width="13" customWidth="1"/>
    <col min="2309" max="2309" width="12.28515625" customWidth="1"/>
    <col min="2310" max="2310" width="12.85546875" customWidth="1"/>
    <col min="2311" max="2311" width="10.85546875" customWidth="1"/>
    <col min="2561" max="2562" width="22.5703125" customWidth="1"/>
    <col min="2563" max="2563" width="13.7109375" customWidth="1"/>
    <col min="2564" max="2564" width="13" customWidth="1"/>
    <col min="2565" max="2565" width="12.28515625" customWidth="1"/>
    <col min="2566" max="2566" width="12.85546875" customWidth="1"/>
    <col min="2567" max="2567" width="10.85546875" customWidth="1"/>
    <col min="2817" max="2818" width="22.5703125" customWidth="1"/>
    <col min="2819" max="2819" width="13.7109375" customWidth="1"/>
    <col min="2820" max="2820" width="13" customWidth="1"/>
    <col min="2821" max="2821" width="12.28515625" customWidth="1"/>
    <col min="2822" max="2822" width="12.85546875" customWidth="1"/>
    <col min="2823" max="2823" width="10.85546875" customWidth="1"/>
    <col min="3073" max="3074" width="22.5703125" customWidth="1"/>
    <col min="3075" max="3075" width="13.7109375" customWidth="1"/>
    <col min="3076" max="3076" width="13" customWidth="1"/>
    <col min="3077" max="3077" width="12.28515625" customWidth="1"/>
    <col min="3078" max="3078" width="12.85546875" customWidth="1"/>
    <col min="3079" max="3079" width="10.85546875" customWidth="1"/>
    <col min="3329" max="3330" width="22.5703125" customWidth="1"/>
    <col min="3331" max="3331" width="13.7109375" customWidth="1"/>
    <col min="3332" max="3332" width="13" customWidth="1"/>
    <col min="3333" max="3333" width="12.28515625" customWidth="1"/>
    <col min="3334" max="3334" width="12.85546875" customWidth="1"/>
    <col min="3335" max="3335" width="10.85546875" customWidth="1"/>
    <col min="3585" max="3586" width="22.5703125" customWidth="1"/>
    <col min="3587" max="3587" width="13.7109375" customWidth="1"/>
    <col min="3588" max="3588" width="13" customWidth="1"/>
    <col min="3589" max="3589" width="12.28515625" customWidth="1"/>
    <col min="3590" max="3590" width="12.85546875" customWidth="1"/>
    <col min="3591" max="3591" width="10.85546875" customWidth="1"/>
    <col min="3841" max="3842" width="22.5703125" customWidth="1"/>
    <col min="3843" max="3843" width="13.7109375" customWidth="1"/>
    <col min="3844" max="3844" width="13" customWidth="1"/>
    <col min="3845" max="3845" width="12.28515625" customWidth="1"/>
    <col min="3846" max="3846" width="12.85546875" customWidth="1"/>
    <col min="3847" max="3847" width="10.85546875" customWidth="1"/>
    <col min="4097" max="4098" width="22.5703125" customWidth="1"/>
    <col min="4099" max="4099" width="13.7109375" customWidth="1"/>
    <col min="4100" max="4100" width="13" customWidth="1"/>
    <col min="4101" max="4101" width="12.28515625" customWidth="1"/>
    <col min="4102" max="4102" width="12.85546875" customWidth="1"/>
    <col min="4103" max="4103" width="10.85546875" customWidth="1"/>
    <col min="4353" max="4354" width="22.5703125" customWidth="1"/>
    <col min="4355" max="4355" width="13.7109375" customWidth="1"/>
    <col min="4356" max="4356" width="13" customWidth="1"/>
    <col min="4357" max="4357" width="12.28515625" customWidth="1"/>
    <col min="4358" max="4358" width="12.85546875" customWidth="1"/>
    <col min="4359" max="4359" width="10.85546875" customWidth="1"/>
    <col min="4609" max="4610" width="22.5703125" customWidth="1"/>
    <col min="4611" max="4611" width="13.7109375" customWidth="1"/>
    <col min="4612" max="4612" width="13" customWidth="1"/>
    <col min="4613" max="4613" width="12.28515625" customWidth="1"/>
    <col min="4614" max="4614" width="12.85546875" customWidth="1"/>
    <col min="4615" max="4615" width="10.85546875" customWidth="1"/>
    <col min="4865" max="4866" width="22.5703125" customWidth="1"/>
    <col min="4867" max="4867" width="13.7109375" customWidth="1"/>
    <col min="4868" max="4868" width="13" customWidth="1"/>
    <col min="4869" max="4869" width="12.28515625" customWidth="1"/>
    <col min="4870" max="4870" width="12.85546875" customWidth="1"/>
    <col min="4871" max="4871" width="10.85546875" customWidth="1"/>
    <col min="5121" max="5122" width="22.5703125" customWidth="1"/>
    <col min="5123" max="5123" width="13.7109375" customWidth="1"/>
    <col min="5124" max="5124" width="13" customWidth="1"/>
    <col min="5125" max="5125" width="12.28515625" customWidth="1"/>
    <col min="5126" max="5126" width="12.85546875" customWidth="1"/>
    <col min="5127" max="5127" width="10.85546875" customWidth="1"/>
    <col min="5377" max="5378" width="22.5703125" customWidth="1"/>
    <col min="5379" max="5379" width="13.7109375" customWidth="1"/>
    <col min="5380" max="5380" width="13" customWidth="1"/>
    <col min="5381" max="5381" width="12.28515625" customWidth="1"/>
    <col min="5382" max="5382" width="12.85546875" customWidth="1"/>
    <col min="5383" max="5383" width="10.85546875" customWidth="1"/>
    <col min="5633" max="5634" width="22.5703125" customWidth="1"/>
    <col min="5635" max="5635" width="13.7109375" customWidth="1"/>
    <col min="5636" max="5636" width="13" customWidth="1"/>
    <col min="5637" max="5637" width="12.28515625" customWidth="1"/>
    <col min="5638" max="5638" width="12.85546875" customWidth="1"/>
    <col min="5639" max="5639" width="10.85546875" customWidth="1"/>
    <col min="5889" max="5890" width="22.5703125" customWidth="1"/>
    <col min="5891" max="5891" width="13.7109375" customWidth="1"/>
    <col min="5892" max="5892" width="13" customWidth="1"/>
    <col min="5893" max="5893" width="12.28515625" customWidth="1"/>
    <col min="5894" max="5894" width="12.85546875" customWidth="1"/>
    <col min="5895" max="5895" width="10.85546875" customWidth="1"/>
    <col min="6145" max="6146" width="22.5703125" customWidth="1"/>
    <col min="6147" max="6147" width="13.7109375" customWidth="1"/>
    <col min="6148" max="6148" width="13" customWidth="1"/>
    <col min="6149" max="6149" width="12.28515625" customWidth="1"/>
    <col min="6150" max="6150" width="12.85546875" customWidth="1"/>
    <col min="6151" max="6151" width="10.85546875" customWidth="1"/>
    <col min="6401" max="6402" width="22.5703125" customWidth="1"/>
    <col min="6403" max="6403" width="13.7109375" customWidth="1"/>
    <col min="6404" max="6404" width="13" customWidth="1"/>
    <col min="6405" max="6405" width="12.28515625" customWidth="1"/>
    <col min="6406" max="6406" width="12.85546875" customWidth="1"/>
    <col min="6407" max="6407" width="10.85546875" customWidth="1"/>
    <col min="6657" max="6658" width="22.5703125" customWidth="1"/>
    <col min="6659" max="6659" width="13.7109375" customWidth="1"/>
    <col min="6660" max="6660" width="13" customWidth="1"/>
    <col min="6661" max="6661" width="12.28515625" customWidth="1"/>
    <col min="6662" max="6662" width="12.85546875" customWidth="1"/>
    <col min="6663" max="6663" width="10.85546875" customWidth="1"/>
    <col min="6913" max="6914" width="22.5703125" customWidth="1"/>
    <col min="6915" max="6915" width="13.7109375" customWidth="1"/>
    <col min="6916" max="6916" width="13" customWidth="1"/>
    <col min="6917" max="6917" width="12.28515625" customWidth="1"/>
    <col min="6918" max="6918" width="12.85546875" customWidth="1"/>
    <col min="6919" max="6919" width="10.85546875" customWidth="1"/>
    <col min="7169" max="7170" width="22.5703125" customWidth="1"/>
    <col min="7171" max="7171" width="13.7109375" customWidth="1"/>
    <col min="7172" max="7172" width="13" customWidth="1"/>
    <col min="7173" max="7173" width="12.28515625" customWidth="1"/>
    <col min="7174" max="7174" width="12.85546875" customWidth="1"/>
    <col min="7175" max="7175" width="10.85546875" customWidth="1"/>
    <col min="7425" max="7426" width="22.5703125" customWidth="1"/>
    <col min="7427" max="7427" width="13.7109375" customWidth="1"/>
    <col min="7428" max="7428" width="13" customWidth="1"/>
    <col min="7429" max="7429" width="12.28515625" customWidth="1"/>
    <col min="7430" max="7430" width="12.85546875" customWidth="1"/>
    <col min="7431" max="7431" width="10.85546875" customWidth="1"/>
    <col min="7681" max="7682" width="22.5703125" customWidth="1"/>
    <col min="7683" max="7683" width="13.7109375" customWidth="1"/>
    <col min="7684" max="7684" width="13" customWidth="1"/>
    <col min="7685" max="7685" width="12.28515625" customWidth="1"/>
    <col min="7686" max="7686" width="12.85546875" customWidth="1"/>
    <col min="7687" max="7687" width="10.85546875" customWidth="1"/>
    <col min="7937" max="7938" width="22.5703125" customWidth="1"/>
    <col min="7939" max="7939" width="13.7109375" customWidth="1"/>
    <col min="7940" max="7940" width="13" customWidth="1"/>
    <col min="7941" max="7941" width="12.28515625" customWidth="1"/>
    <col min="7942" max="7942" width="12.85546875" customWidth="1"/>
    <col min="7943" max="7943" width="10.85546875" customWidth="1"/>
    <col min="8193" max="8194" width="22.5703125" customWidth="1"/>
    <col min="8195" max="8195" width="13.7109375" customWidth="1"/>
    <col min="8196" max="8196" width="13" customWidth="1"/>
    <col min="8197" max="8197" width="12.28515625" customWidth="1"/>
    <col min="8198" max="8198" width="12.85546875" customWidth="1"/>
    <col min="8199" max="8199" width="10.85546875" customWidth="1"/>
    <col min="8449" max="8450" width="22.5703125" customWidth="1"/>
    <col min="8451" max="8451" width="13.7109375" customWidth="1"/>
    <col min="8452" max="8452" width="13" customWidth="1"/>
    <col min="8453" max="8453" width="12.28515625" customWidth="1"/>
    <col min="8454" max="8454" width="12.85546875" customWidth="1"/>
    <col min="8455" max="8455" width="10.85546875" customWidth="1"/>
    <col min="8705" max="8706" width="22.5703125" customWidth="1"/>
    <col min="8707" max="8707" width="13.7109375" customWidth="1"/>
    <col min="8708" max="8708" width="13" customWidth="1"/>
    <col min="8709" max="8709" width="12.28515625" customWidth="1"/>
    <col min="8710" max="8710" width="12.85546875" customWidth="1"/>
    <col min="8711" max="8711" width="10.85546875" customWidth="1"/>
    <col min="8961" max="8962" width="22.5703125" customWidth="1"/>
    <col min="8963" max="8963" width="13.7109375" customWidth="1"/>
    <col min="8964" max="8964" width="13" customWidth="1"/>
    <col min="8965" max="8965" width="12.28515625" customWidth="1"/>
    <col min="8966" max="8966" width="12.85546875" customWidth="1"/>
    <col min="8967" max="8967" width="10.85546875" customWidth="1"/>
    <col min="9217" max="9218" width="22.5703125" customWidth="1"/>
    <col min="9219" max="9219" width="13.7109375" customWidth="1"/>
    <col min="9220" max="9220" width="13" customWidth="1"/>
    <col min="9221" max="9221" width="12.28515625" customWidth="1"/>
    <col min="9222" max="9222" width="12.85546875" customWidth="1"/>
    <col min="9223" max="9223" width="10.85546875" customWidth="1"/>
    <col min="9473" max="9474" width="22.5703125" customWidth="1"/>
    <col min="9475" max="9475" width="13.7109375" customWidth="1"/>
    <col min="9476" max="9476" width="13" customWidth="1"/>
    <col min="9477" max="9477" width="12.28515625" customWidth="1"/>
    <col min="9478" max="9478" width="12.85546875" customWidth="1"/>
    <col min="9479" max="9479" width="10.85546875" customWidth="1"/>
    <col min="9729" max="9730" width="22.5703125" customWidth="1"/>
    <col min="9731" max="9731" width="13.7109375" customWidth="1"/>
    <col min="9732" max="9732" width="13" customWidth="1"/>
    <col min="9733" max="9733" width="12.28515625" customWidth="1"/>
    <col min="9734" max="9734" width="12.85546875" customWidth="1"/>
    <col min="9735" max="9735" width="10.85546875" customWidth="1"/>
    <col min="9985" max="9986" width="22.5703125" customWidth="1"/>
    <col min="9987" max="9987" width="13.7109375" customWidth="1"/>
    <col min="9988" max="9988" width="13" customWidth="1"/>
    <col min="9989" max="9989" width="12.28515625" customWidth="1"/>
    <col min="9990" max="9990" width="12.85546875" customWidth="1"/>
    <col min="9991" max="9991" width="10.85546875" customWidth="1"/>
    <col min="10241" max="10242" width="22.5703125" customWidth="1"/>
    <col min="10243" max="10243" width="13.7109375" customWidth="1"/>
    <col min="10244" max="10244" width="13" customWidth="1"/>
    <col min="10245" max="10245" width="12.28515625" customWidth="1"/>
    <col min="10246" max="10246" width="12.85546875" customWidth="1"/>
    <col min="10247" max="10247" width="10.85546875" customWidth="1"/>
    <col min="10497" max="10498" width="22.5703125" customWidth="1"/>
    <col min="10499" max="10499" width="13.7109375" customWidth="1"/>
    <col min="10500" max="10500" width="13" customWidth="1"/>
    <col min="10501" max="10501" width="12.28515625" customWidth="1"/>
    <col min="10502" max="10502" width="12.85546875" customWidth="1"/>
    <col min="10503" max="10503" width="10.85546875" customWidth="1"/>
    <col min="10753" max="10754" width="22.5703125" customWidth="1"/>
    <col min="10755" max="10755" width="13.7109375" customWidth="1"/>
    <col min="10756" max="10756" width="13" customWidth="1"/>
    <col min="10757" max="10757" width="12.28515625" customWidth="1"/>
    <col min="10758" max="10758" width="12.85546875" customWidth="1"/>
    <col min="10759" max="10759" width="10.85546875" customWidth="1"/>
    <col min="11009" max="11010" width="22.5703125" customWidth="1"/>
    <col min="11011" max="11011" width="13.7109375" customWidth="1"/>
    <col min="11012" max="11012" width="13" customWidth="1"/>
    <col min="11013" max="11013" width="12.28515625" customWidth="1"/>
    <col min="11014" max="11014" width="12.85546875" customWidth="1"/>
    <col min="11015" max="11015" width="10.85546875" customWidth="1"/>
    <col min="11265" max="11266" width="22.5703125" customWidth="1"/>
    <col min="11267" max="11267" width="13.7109375" customWidth="1"/>
    <col min="11268" max="11268" width="13" customWidth="1"/>
    <col min="11269" max="11269" width="12.28515625" customWidth="1"/>
    <col min="11270" max="11270" width="12.85546875" customWidth="1"/>
    <col min="11271" max="11271" width="10.85546875" customWidth="1"/>
    <col min="11521" max="11522" width="22.5703125" customWidth="1"/>
    <col min="11523" max="11523" width="13.7109375" customWidth="1"/>
    <col min="11524" max="11524" width="13" customWidth="1"/>
    <col min="11525" max="11525" width="12.28515625" customWidth="1"/>
    <col min="11526" max="11526" width="12.85546875" customWidth="1"/>
    <col min="11527" max="11527" width="10.85546875" customWidth="1"/>
    <col min="11777" max="11778" width="22.5703125" customWidth="1"/>
    <col min="11779" max="11779" width="13.7109375" customWidth="1"/>
    <col min="11780" max="11780" width="13" customWidth="1"/>
    <col min="11781" max="11781" width="12.28515625" customWidth="1"/>
    <col min="11782" max="11782" width="12.85546875" customWidth="1"/>
    <col min="11783" max="11783" width="10.85546875" customWidth="1"/>
    <col min="12033" max="12034" width="22.5703125" customWidth="1"/>
    <col min="12035" max="12035" width="13.7109375" customWidth="1"/>
    <col min="12036" max="12036" width="13" customWidth="1"/>
    <col min="12037" max="12037" width="12.28515625" customWidth="1"/>
    <col min="12038" max="12038" width="12.85546875" customWidth="1"/>
    <col min="12039" max="12039" width="10.85546875" customWidth="1"/>
    <col min="12289" max="12290" width="22.5703125" customWidth="1"/>
    <col min="12291" max="12291" width="13.7109375" customWidth="1"/>
    <col min="12292" max="12292" width="13" customWidth="1"/>
    <col min="12293" max="12293" width="12.28515625" customWidth="1"/>
    <col min="12294" max="12294" width="12.85546875" customWidth="1"/>
    <col min="12295" max="12295" width="10.85546875" customWidth="1"/>
    <col min="12545" max="12546" width="22.5703125" customWidth="1"/>
    <col min="12547" max="12547" width="13.7109375" customWidth="1"/>
    <col min="12548" max="12548" width="13" customWidth="1"/>
    <col min="12549" max="12549" width="12.28515625" customWidth="1"/>
    <col min="12550" max="12550" width="12.85546875" customWidth="1"/>
    <col min="12551" max="12551" width="10.85546875" customWidth="1"/>
    <col min="12801" max="12802" width="22.5703125" customWidth="1"/>
    <col min="12803" max="12803" width="13.7109375" customWidth="1"/>
    <col min="12804" max="12804" width="13" customWidth="1"/>
    <col min="12805" max="12805" width="12.28515625" customWidth="1"/>
    <col min="12806" max="12806" width="12.85546875" customWidth="1"/>
    <col min="12807" max="12807" width="10.85546875" customWidth="1"/>
    <col min="13057" max="13058" width="22.5703125" customWidth="1"/>
    <col min="13059" max="13059" width="13.7109375" customWidth="1"/>
    <col min="13060" max="13060" width="13" customWidth="1"/>
    <col min="13061" max="13061" width="12.28515625" customWidth="1"/>
    <col min="13062" max="13062" width="12.85546875" customWidth="1"/>
    <col min="13063" max="13063" width="10.85546875" customWidth="1"/>
    <col min="13313" max="13314" width="22.5703125" customWidth="1"/>
    <col min="13315" max="13315" width="13.7109375" customWidth="1"/>
    <col min="13316" max="13316" width="13" customWidth="1"/>
    <col min="13317" max="13317" width="12.28515625" customWidth="1"/>
    <col min="13318" max="13318" width="12.85546875" customWidth="1"/>
    <col min="13319" max="13319" width="10.85546875" customWidth="1"/>
    <col min="13569" max="13570" width="22.5703125" customWidth="1"/>
    <col min="13571" max="13571" width="13.7109375" customWidth="1"/>
    <col min="13572" max="13572" width="13" customWidth="1"/>
    <col min="13573" max="13573" width="12.28515625" customWidth="1"/>
    <col min="13574" max="13574" width="12.85546875" customWidth="1"/>
    <col min="13575" max="13575" width="10.85546875" customWidth="1"/>
    <col min="13825" max="13826" width="22.5703125" customWidth="1"/>
    <col min="13827" max="13827" width="13.7109375" customWidth="1"/>
    <col min="13828" max="13828" width="13" customWidth="1"/>
    <col min="13829" max="13829" width="12.28515625" customWidth="1"/>
    <col min="13830" max="13830" width="12.85546875" customWidth="1"/>
    <col min="13831" max="13831" width="10.85546875" customWidth="1"/>
    <col min="14081" max="14082" width="22.5703125" customWidth="1"/>
    <col min="14083" max="14083" width="13.7109375" customWidth="1"/>
    <col min="14084" max="14084" width="13" customWidth="1"/>
    <col min="14085" max="14085" width="12.28515625" customWidth="1"/>
    <col min="14086" max="14086" width="12.85546875" customWidth="1"/>
    <col min="14087" max="14087" width="10.85546875" customWidth="1"/>
    <col min="14337" max="14338" width="22.5703125" customWidth="1"/>
    <col min="14339" max="14339" width="13.7109375" customWidth="1"/>
    <col min="14340" max="14340" width="13" customWidth="1"/>
    <col min="14341" max="14341" width="12.28515625" customWidth="1"/>
    <col min="14342" max="14342" width="12.85546875" customWidth="1"/>
    <col min="14343" max="14343" width="10.85546875" customWidth="1"/>
    <col min="14593" max="14594" width="22.5703125" customWidth="1"/>
    <col min="14595" max="14595" width="13.7109375" customWidth="1"/>
    <col min="14596" max="14596" width="13" customWidth="1"/>
    <col min="14597" max="14597" width="12.28515625" customWidth="1"/>
    <col min="14598" max="14598" width="12.85546875" customWidth="1"/>
    <col min="14599" max="14599" width="10.85546875" customWidth="1"/>
    <col min="14849" max="14850" width="22.5703125" customWidth="1"/>
    <col min="14851" max="14851" width="13.7109375" customWidth="1"/>
    <col min="14852" max="14852" width="13" customWidth="1"/>
    <col min="14853" max="14853" width="12.28515625" customWidth="1"/>
    <col min="14854" max="14854" width="12.85546875" customWidth="1"/>
    <col min="14855" max="14855" width="10.85546875" customWidth="1"/>
    <col min="15105" max="15106" width="22.5703125" customWidth="1"/>
    <col min="15107" max="15107" width="13.7109375" customWidth="1"/>
    <col min="15108" max="15108" width="13" customWidth="1"/>
    <col min="15109" max="15109" width="12.28515625" customWidth="1"/>
    <col min="15110" max="15110" width="12.85546875" customWidth="1"/>
    <col min="15111" max="15111" width="10.85546875" customWidth="1"/>
    <col min="15361" max="15362" width="22.5703125" customWidth="1"/>
    <col min="15363" max="15363" width="13.7109375" customWidth="1"/>
    <col min="15364" max="15364" width="13" customWidth="1"/>
    <col min="15365" max="15365" width="12.28515625" customWidth="1"/>
    <col min="15366" max="15366" width="12.85546875" customWidth="1"/>
    <col min="15367" max="15367" width="10.85546875" customWidth="1"/>
    <col min="15617" max="15618" width="22.5703125" customWidth="1"/>
    <col min="15619" max="15619" width="13.7109375" customWidth="1"/>
    <col min="15620" max="15620" width="13" customWidth="1"/>
    <col min="15621" max="15621" width="12.28515625" customWidth="1"/>
    <col min="15622" max="15622" width="12.85546875" customWidth="1"/>
    <col min="15623" max="15623" width="10.85546875" customWidth="1"/>
    <col min="15873" max="15874" width="22.5703125" customWidth="1"/>
    <col min="15875" max="15875" width="13.7109375" customWidth="1"/>
    <col min="15876" max="15876" width="13" customWidth="1"/>
    <col min="15877" max="15877" width="12.28515625" customWidth="1"/>
    <col min="15878" max="15878" width="12.85546875" customWidth="1"/>
    <col min="15879" max="15879" width="10.85546875" customWidth="1"/>
    <col min="16129" max="16130" width="22.5703125" customWidth="1"/>
    <col min="16131" max="16131" width="13.7109375" customWidth="1"/>
    <col min="16132" max="16132" width="13" customWidth="1"/>
    <col min="16133" max="16133" width="12.28515625" customWidth="1"/>
    <col min="16134" max="16134" width="12.85546875" customWidth="1"/>
    <col min="16135" max="16135" width="10.85546875" customWidth="1"/>
  </cols>
  <sheetData>
    <row r="1" spans="1:10" x14ac:dyDescent="0.2">
      <c r="A1" s="52"/>
      <c r="B1" s="63">
        <v>2015</v>
      </c>
      <c r="C1" s="63">
        <v>2016</v>
      </c>
      <c r="D1" s="63">
        <v>2017</v>
      </c>
      <c r="E1" s="63">
        <v>2018</v>
      </c>
      <c r="F1" s="63">
        <v>2019</v>
      </c>
      <c r="G1" s="63">
        <v>2020</v>
      </c>
      <c r="H1" s="63">
        <v>2021</v>
      </c>
      <c r="I1" s="305">
        <v>2022</v>
      </c>
      <c r="J1" s="78">
        <v>2023</v>
      </c>
    </row>
    <row r="2" spans="1:10" x14ac:dyDescent="0.2">
      <c r="A2" s="63" t="s">
        <v>120</v>
      </c>
      <c r="B2" s="30">
        <v>94316.51</v>
      </c>
      <c r="C2" s="30">
        <v>84544.84</v>
      </c>
      <c r="D2" s="30">
        <v>65427.47</v>
      </c>
      <c r="E2" s="30">
        <v>69760.92</v>
      </c>
      <c r="F2" s="30">
        <v>67298.91</v>
      </c>
      <c r="G2" s="30">
        <v>40064</v>
      </c>
      <c r="H2" s="30">
        <v>31557.75</v>
      </c>
      <c r="I2" s="30">
        <v>38070</v>
      </c>
      <c r="J2" s="30">
        <v>0</v>
      </c>
    </row>
    <row r="3" spans="1:10" x14ac:dyDescent="0.2">
      <c r="A3" s="63" t="s">
        <v>121</v>
      </c>
      <c r="B3" s="30">
        <f>-(436+3504.5+1400)</f>
        <v>-5340.5</v>
      </c>
      <c r="C3" s="30">
        <f>-(50+2900+0)</f>
        <v>-2950</v>
      </c>
      <c r="D3" s="30">
        <f>-(205+4300+3445.16)</f>
        <v>-7950.16</v>
      </c>
      <c r="E3" s="30">
        <f>-(475.32+5509.15+2297.52)</f>
        <v>-8281.99</v>
      </c>
      <c r="F3" s="30">
        <f>-(501+4550+2075.54)</f>
        <v>-7126.54</v>
      </c>
      <c r="G3" s="30">
        <f>-(67+0+2000)</f>
        <v>-2067</v>
      </c>
      <c r="H3" s="30">
        <v>-2476.2600000000002</v>
      </c>
      <c r="I3" s="30">
        <v>-8290.15</v>
      </c>
      <c r="J3" s="306">
        <v>0</v>
      </c>
    </row>
    <row r="4" spans="1:10" x14ac:dyDescent="0.2">
      <c r="A4" s="76" t="s">
        <v>118</v>
      </c>
      <c r="B4" s="71">
        <f t="shared" ref="B4:G4" si="0">B2+B3</f>
        <v>88976.01</v>
      </c>
      <c r="C4" s="71">
        <f t="shared" si="0"/>
        <v>81594.84</v>
      </c>
      <c r="D4" s="71">
        <f t="shared" si="0"/>
        <v>57477.31</v>
      </c>
      <c r="E4" s="71">
        <f t="shared" si="0"/>
        <v>61478.93</v>
      </c>
      <c r="F4" s="71">
        <f t="shared" si="0"/>
        <v>60172.37</v>
      </c>
      <c r="G4" s="71">
        <f t="shared" si="0"/>
        <v>37997</v>
      </c>
      <c r="H4" s="71">
        <f t="shared" ref="H4:I4" si="1">H2+H3</f>
        <v>29081.489999999998</v>
      </c>
      <c r="I4" s="71">
        <f t="shared" si="1"/>
        <v>29779.85</v>
      </c>
      <c r="J4" s="71">
        <f t="shared" ref="J4" si="2">J2+J3</f>
        <v>0</v>
      </c>
    </row>
    <row r="5" spans="1:10" x14ac:dyDescent="0.2">
      <c r="A5" s="63"/>
      <c r="B5" s="30"/>
      <c r="C5" s="30"/>
      <c r="D5" s="30"/>
      <c r="E5" s="30"/>
      <c r="F5" s="30"/>
      <c r="G5" s="30"/>
    </row>
    <row r="6" spans="1:10" ht="15" x14ac:dyDescent="0.25">
      <c r="A6" s="77" t="str">
        <f>'Disputes '!K13</f>
        <v>Net Annual Dispute Recovered</v>
      </c>
      <c r="B6" s="72">
        <f>'Disputes '!L13</f>
        <v>-24724.47</v>
      </c>
      <c r="C6" s="72">
        <f>'Disputes '!M13</f>
        <v>-50000</v>
      </c>
      <c r="D6" s="72">
        <f>'Disputes '!N13</f>
        <v>-303.54000000000087</v>
      </c>
      <c r="E6" s="72">
        <f>'Disputes '!O13</f>
        <v>-13711.380000000003</v>
      </c>
      <c r="F6" s="72">
        <f>'Disputes '!P13</f>
        <v>-19911.16</v>
      </c>
      <c r="G6" s="30">
        <f>'Disputes '!Q13</f>
        <v>2371.630000000001</v>
      </c>
      <c r="H6" s="30">
        <f>'Disputes '!$R$13</f>
        <v>6447.0599999999977</v>
      </c>
      <c r="I6" s="30">
        <f>'Disputes '!$H$13</f>
        <v>-2134</v>
      </c>
      <c r="J6" s="30">
        <f>'Disputes '!H8</f>
        <v>-5039</v>
      </c>
    </row>
    <row r="7" spans="1:10" x14ac:dyDescent="0.2">
      <c r="A7" s="63"/>
      <c r="B7" s="30"/>
      <c r="C7" s="30"/>
      <c r="D7" s="30"/>
      <c r="E7" s="30"/>
      <c r="F7" s="30"/>
      <c r="G7" s="30"/>
    </row>
    <row r="8" spans="1:10" x14ac:dyDescent="0.2">
      <c r="A8" s="63"/>
      <c r="B8" s="30"/>
      <c r="C8" s="30"/>
      <c r="D8" s="30"/>
      <c r="E8" s="30"/>
      <c r="F8" s="30"/>
      <c r="G8" s="30"/>
    </row>
    <row r="9" spans="1:10" x14ac:dyDescent="0.2">
      <c r="A9" s="76" t="s">
        <v>119</v>
      </c>
      <c r="B9" s="71">
        <f>B2+B3+B6</f>
        <v>64251.539999999994</v>
      </c>
      <c r="C9" s="71">
        <f t="shared" ref="C9:H9" si="3">C2+C3+C6</f>
        <v>31594.839999999997</v>
      </c>
      <c r="D9" s="71">
        <f t="shared" si="3"/>
        <v>57173.77</v>
      </c>
      <c r="E9" s="71">
        <f t="shared" si="3"/>
        <v>47767.549999999996</v>
      </c>
      <c r="F9" s="71">
        <f t="shared" si="3"/>
        <v>40261.210000000006</v>
      </c>
      <c r="G9" s="71">
        <f t="shared" si="3"/>
        <v>40368.630000000005</v>
      </c>
      <c r="H9" s="71">
        <f t="shared" si="3"/>
        <v>35528.549999999996</v>
      </c>
      <c r="I9" s="71">
        <f t="shared" ref="I9:J9" si="4">I2+I3+I6</f>
        <v>27645.85</v>
      </c>
      <c r="J9" s="71">
        <f t="shared" si="4"/>
        <v>-5039</v>
      </c>
    </row>
    <row r="10" spans="1:10" x14ac:dyDescent="0.2">
      <c r="G10" s="143"/>
      <c r="H10" s="143"/>
    </row>
    <row r="11" spans="1:10" x14ac:dyDescent="0.2">
      <c r="G11" s="144"/>
      <c r="H11" s="144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Header>&amp;C&amp;"Arial,Negrita"&amp;16&amp;A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03FA2-21E0-46D4-94EC-D78271389B39}">
  <dimension ref="B2:T90"/>
  <sheetViews>
    <sheetView tabSelected="1" zoomScaleNormal="100" workbookViewId="0">
      <pane ySplit="3" topLeftCell="A4" activePane="bottomLeft" state="frozen"/>
      <selection pane="bottomLeft" activeCell="E7" sqref="E7"/>
    </sheetView>
  </sheetViews>
  <sheetFormatPr baseColWidth="10" defaultColWidth="11.42578125" defaultRowHeight="12.75" x14ac:dyDescent="0.2"/>
  <cols>
    <col min="1" max="1" width="7" customWidth="1"/>
    <col min="2" max="2" width="9.28515625" customWidth="1"/>
    <col min="3" max="3" width="31.85546875" customWidth="1"/>
    <col min="4" max="4" width="28" customWidth="1"/>
    <col min="5" max="5" width="14.5703125" customWidth="1"/>
    <col min="6" max="6" width="19" customWidth="1"/>
    <col min="7" max="7" width="10.5703125" hidden="1" customWidth="1"/>
    <col min="8" max="8" width="11" customWidth="1"/>
    <col min="9" max="9" width="10.5703125" style="146" customWidth="1"/>
    <col min="10" max="10" width="2.42578125" customWidth="1"/>
    <col min="11" max="11" width="26.42578125" customWidth="1"/>
    <col min="12" max="12" width="13" customWidth="1"/>
    <col min="13" max="13" width="14.28515625" customWidth="1"/>
    <col min="16" max="16" width="13.140625" customWidth="1"/>
    <col min="17" max="17" width="11.85546875" customWidth="1"/>
    <col min="259" max="259" width="11.28515625" customWidth="1"/>
    <col min="260" max="260" width="46.7109375" customWidth="1"/>
    <col min="261" max="261" width="25.5703125" customWidth="1"/>
    <col min="262" max="262" width="24.28515625" customWidth="1"/>
    <col min="263" max="263" width="8.7109375" customWidth="1"/>
    <col min="515" max="515" width="11.28515625" customWidth="1"/>
    <col min="516" max="516" width="46.7109375" customWidth="1"/>
    <col min="517" max="517" width="25.5703125" customWidth="1"/>
    <col min="518" max="518" width="24.28515625" customWidth="1"/>
    <col min="519" max="519" width="8.7109375" customWidth="1"/>
    <col min="771" max="771" width="11.28515625" customWidth="1"/>
    <col min="772" max="772" width="46.7109375" customWidth="1"/>
    <col min="773" max="773" width="25.5703125" customWidth="1"/>
    <col min="774" max="774" width="24.28515625" customWidth="1"/>
    <col min="775" max="775" width="8.7109375" customWidth="1"/>
    <col min="1027" max="1027" width="11.28515625" customWidth="1"/>
    <col min="1028" max="1028" width="46.7109375" customWidth="1"/>
    <col min="1029" max="1029" width="25.5703125" customWidth="1"/>
    <col min="1030" max="1030" width="24.28515625" customWidth="1"/>
    <col min="1031" max="1031" width="8.7109375" customWidth="1"/>
    <col min="1283" max="1283" width="11.28515625" customWidth="1"/>
    <col min="1284" max="1284" width="46.7109375" customWidth="1"/>
    <col min="1285" max="1285" width="25.5703125" customWidth="1"/>
    <col min="1286" max="1286" width="24.28515625" customWidth="1"/>
    <col min="1287" max="1287" width="8.7109375" customWidth="1"/>
    <col min="1539" max="1539" width="11.28515625" customWidth="1"/>
    <col min="1540" max="1540" width="46.7109375" customWidth="1"/>
    <col min="1541" max="1541" width="25.5703125" customWidth="1"/>
    <col min="1542" max="1542" width="24.28515625" customWidth="1"/>
    <col min="1543" max="1543" width="8.7109375" customWidth="1"/>
    <col min="1795" max="1795" width="11.28515625" customWidth="1"/>
    <col min="1796" max="1796" width="46.7109375" customWidth="1"/>
    <col min="1797" max="1797" width="25.5703125" customWidth="1"/>
    <col min="1798" max="1798" width="24.28515625" customWidth="1"/>
    <col min="1799" max="1799" width="8.7109375" customWidth="1"/>
    <col min="2051" max="2051" width="11.28515625" customWidth="1"/>
    <col min="2052" max="2052" width="46.7109375" customWidth="1"/>
    <col min="2053" max="2053" width="25.5703125" customWidth="1"/>
    <col min="2054" max="2054" width="24.28515625" customWidth="1"/>
    <col min="2055" max="2055" width="8.7109375" customWidth="1"/>
    <col min="2307" max="2307" width="11.28515625" customWidth="1"/>
    <col min="2308" max="2308" width="46.7109375" customWidth="1"/>
    <col min="2309" max="2309" width="25.5703125" customWidth="1"/>
    <col min="2310" max="2310" width="24.28515625" customWidth="1"/>
    <col min="2311" max="2311" width="8.7109375" customWidth="1"/>
    <col min="2563" max="2563" width="11.28515625" customWidth="1"/>
    <col min="2564" max="2564" width="46.7109375" customWidth="1"/>
    <col min="2565" max="2565" width="25.5703125" customWidth="1"/>
    <col min="2566" max="2566" width="24.28515625" customWidth="1"/>
    <col min="2567" max="2567" width="8.7109375" customWidth="1"/>
    <col min="2819" max="2819" width="11.28515625" customWidth="1"/>
    <col min="2820" max="2820" width="46.7109375" customWidth="1"/>
    <col min="2821" max="2821" width="25.5703125" customWidth="1"/>
    <col min="2822" max="2822" width="24.28515625" customWidth="1"/>
    <col min="2823" max="2823" width="8.7109375" customWidth="1"/>
    <col min="3075" max="3075" width="11.28515625" customWidth="1"/>
    <col min="3076" max="3076" width="46.7109375" customWidth="1"/>
    <col min="3077" max="3077" width="25.5703125" customWidth="1"/>
    <col min="3078" max="3078" width="24.28515625" customWidth="1"/>
    <col min="3079" max="3079" width="8.7109375" customWidth="1"/>
    <col min="3331" max="3331" width="11.28515625" customWidth="1"/>
    <col min="3332" max="3332" width="46.7109375" customWidth="1"/>
    <col min="3333" max="3333" width="25.5703125" customWidth="1"/>
    <col min="3334" max="3334" width="24.28515625" customWidth="1"/>
    <col min="3335" max="3335" width="8.7109375" customWidth="1"/>
    <col min="3587" max="3587" width="11.28515625" customWidth="1"/>
    <col min="3588" max="3588" width="46.7109375" customWidth="1"/>
    <col min="3589" max="3589" width="25.5703125" customWidth="1"/>
    <col min="3590" max="3590" width="24.28515625" customWidth="1"/>
    <col min="3591" max="3591" width="8.7109375" customWidth="1"/>
    <col min="3843" max="3843" width="11.28515625" customWidth="1"/>
    <col min="3844" max="3844" width="46.7109375" customWidth="1"/>
    <col min="3845" max="3845" width="25.5703125" customWidth="1"/>
    <col min="3846" max="3846" width="24.28515625" customWidth="1"/>
    <col min="3847" max="3847" width="8.7109375" customWidth="1"/>
    <col min="4099" max="4099" width="11.28515625" customWidth="1"/>
    <col min="4100" max="4100" width="46.7109375" customWidth="1"/>
    <col min="4101" max="4101" width="25.5703125" customWidth="1"/>
    <col min="4102" max="4102" width="24.28515625" customWidth="1"/>
    <col min="4103" max="4103" width="8.7109375" customWidth="1"/>
    <col min="4355" max="4355" width="11.28515625" customWidth="1"/>
    <col min="4356" max="4356" width="46.7109375" customWidth="1"/>
    <col min="4357" max="4357" width="25.5703125" customWidth="1"/>
    <col min="4358" max="4358" width="24.28515625" customWidth="1"/>
    <col min="4359" max="4359" width="8.7109375" customWidth="1"/>
    <col min="4611" max="4611" width="11.28515625" customWidth="1"/>
    <col min="4612" max="4612" width="46.7109375" customWidth="1"/>
    <col min="4613" max="4613" width="25.5703125" customWidth="1"/>
    <col min="4614" max="4614" width="24.28515625" customWidth="1"/>
    <col min="4615" max="4615" width="8.7109375" customWidth="1"/>
    <col min="4867" max="4867" width="11.28515625" customWidth="1"/>
    <col min="4868" max="4868" width="46.7109375" customWidth="1"/>
    <col min="4869" max="4869" width="25.5703125" customWidth="1"/>
    <col min="4870" max="4870" width="24.28515625" customWidth="1"/>
    <col min="4871" max="4871" width="8.7109375" customWidth="1"/>
    <col min="5123" max="5123" width="11.28515625" customWidth="1"/>
    <col min="5124" max="5124" width="46.7109375" customWidth="1"/>
    <col min="5125" max="5125" width="25.5703125" customWidth="1"/>
    <col min="5126" max="5126" width="24.28515625" customWidth="1"/>
    <col min="5127" max="5127" width="8.7109375" customWidth="1"/>
    <col min="5379" max="5379" width="11.28515625" customWidth="1"/>
    <col min="5380" max="5380" width="46.7109375" customWidth="1"/>
    <col min="5381" max="5381" width="25.5703125" customWidth="1"/>
    <col min="5382" max="5382" width="24.28515625" customWidth="1"/>
    <col min="5383" max="5383" width="8.7109375" customWidth="1"/>
    <col min="5635" max="5635" width="11.28515625" customWidth="1"/>
    <col min="5636" max="5636" width="46.7109375" customWidth="1"/>
    <col min="5637" max="5637" width="25.5703125" customWidth="1"/>
    <col min="5638" max="5638" width="24.28515625" customWidth="1"/>
    <col min="5639" max="5639" width="8.7109375" customWidth="1"/>
    <col min="5891" max="5891" width="11.28515625" customWidth="1"/>
    <col min="5892" max="5892" width="46.7109375" customWidth="1"/>
    <col min="5893" max="5893" width="25.5703125" customWidth="1"/>
    <col min="5894" max="5894" width="24.28515625" customWidth="1"/>
    <col min="5895" max="5895" width="8.7109375" customWidth="1"/>
    <col min="6147" max="6147" width="11.28515625" customWidth="1"/>
    <col min="6148" max="6148" width="46.7109375" customWidth="1"/>
    <col min="6149" max="6149" width="25.5703125" customWidth="1"/>
    <col min="6150" max="6150" width="24.28515625" customWidth="1"/>
    <col min="6151" max="6151" width="8.7109375" customWidth="1"/>
    <col min="6403" max="6403" width="11.28515625" customWidth="1"/>
    <col min="6404" max="6404" width="46.7109375" customWidth="1"/>
    <col min="6405" max="6405" width="25.5703125" customWidth="1"/>
    <col min="6406" max="6406" width="24.28515625" customWidth="1"/>
    <col min="6407" max="6407" width="8.7109375" customWidth="1"/>
    <col min="6659" max="6659" width="11.28515625" customWidth="1"/>
    <col min="6660" max="6660" width="46.7109375" customWidth="1"/>
    <col min="6661" max="6661" width="25.5703125" customWidth="1"/>
    <col min="6662" max="6662" width="24.28515625" customWidth="1"/>
    <col min="6663" max="6663" width="8.7109375" customWidth="1"/>
    <col min="6915" max="6915" width="11.28515625" customWidth="1"/>
    <col min="6916" max="6916" width="46.7109375" customWidth="1"/>
    <col min="6917" max="6917" width="25.5703125" customWidth="1"/>
    <col min="6918" max="6918" width="24.28515625" customWidth="1"/>
    <col min="6919" max="6919" width="8.7109375" customWidth="1"/>
    <col min="7171" max="7171" width="11.28515625" customWidth="1"/>
    <col min="7172" max="7172" width="46.7109375" customWidth="1"/>
    <col min="7173" max="7173" width="25.5703125" customWidth="1"/>
    <col min="7174" max="7174" width="24.28515625" customWidth="1"/>
    <col min="7175" max="7175" width="8.7109375" customWidth="1"/>
    <col min="7427" max="7427" width="11.28515625" customWidth="1"/>
    <col min="7428" max="7428" width="46.7109375" customWidth="1"/>
    <col min="7429" max="7429" width="25.5703125" customWidth="1"/>
    <col min="7430" max="7430" width="24.28515625" customWidth="1"/>
    <col min="7431" max="7431" width="8.7109375" customWidth="1"/>
    <col min="7683" max="7683" width="11.28515625" customWidth="1"/>
    <col min="7684" max="7684" width="46.7109375" customWidth="1"/>
    <col min="7685" max="7685" width="25.5703125" customWidth="1"/>
    <col min="7686" max="7686" width="24.28515625" customWidth="1"/>
    <col min="7687" max="7687" width="8.7109375" customWidth="1"/>
    <col min="7939" max="7939" width="11.28515625" customWidth="1"/>
    <col min="7940" max="7940" width="46.7109375" customWidth="1"/>
    <col min="7941" max="7941" width="25.5703125" customWidth="1"/>
    <col min="7942" max="7942" width="24.28515625" customWidth="1"/>
    <col min="7943" max="7943" width="8.7109375" customWidth="1"/>
    <col min="8195" max="8195" width="11.28515625" customWidth="1"/>
    <col min="8196" max="8196" width="46.7109375" customWidth="1"/>
    <col min="8197" max="8197" width="25.5703125" customWidth="1"/>
    <col min="8198" max="8198" width="24.28515625" customWidth="1"/>
    <col min="8199" max="8199" width="8.7109375" customWidth="1"/>
    <col min="8451" max="8451" width="11.28515625" customWidth="1"/>
    <col min="8452" max="8452" width="46.7109375" customWidth="1"/>
    <col min="8453" max="8453" width="25.5703125" customWidth="1"/>
    <col min="8454" max="8454" width="24.28515625" customWidth="1"/>
    <col min="8455" max="8455" width="8.7109375" customWidth="1"/>
    <col min="8707" max="8707" width="11.28515625" customWidth="1"/>
    <col min="8708" max="8708" width="46.7109375" customWidth="1"/>
    <col min="8709" max="8709" width="25.5703125" customWidth="1"/>
    <col min="8710" max="8710" width="24.28515625" customWidth="1"/>
    <col min="8711" max="8711" width="8.7109375" customWidth="1"/>
    <col min="8963" max="8963" width="11.28515625" customWidth="1"/>
    <col min="8964" max="8964" width="46.7109375" customWidth="1"/>
    <col min="8965" max="8965" width="25.5703125" customWidth="1"/>
    <col min="8966" max="8966" width="24.28515625" customWidth="1"/>
    <col min="8967" max="8967" width="8.7109375" customWidth="1"/>
    <col min="9219" max="9219" width="11.28515625" customWidth="1"/>
    <col min="9220" max="9220" width="46.7109375" customWidth="1"/>
    <col min="9221" max="9221" width="25.5703125" customWidth="1"/>
    <col min="9222" max="9222" width="24.28515625" customWidth="1"/>
    <col min="9223" max="9223" width="8.7109375" customWidth="1"/>
    <col min="9475" max="9475" width="11.28515625" customWidth="1"/>
    <col min="9476" max="9476" width="46.7109375" customWidth="1"/>
    <col min="9477" max="9477" width="25.5703125" customWidth="1"/>
    <col min="9478" max="9478" width="24.28515625" customWidth="1"/>
    <col min="9479" max="9479" width="8.7109375" customWidth="1"/>
    <col min="9731" max="9731" width="11.28515625" customWidth="1"/>
    <col min="9732" max="9732" width="46.7109375" customWidth="1"/>
    <col min="9733" max="9733" width="25.5703125" customWidth="1"/>
    <col min="9734" max="9734" width="24.28515625" customWidth="1"/>
    <col min="9735" max="9735" width="8.7109375" customWidth="1"/>
    <col min="9987" max="9987" width="11.28515625" customWidth="1"/>
    <col min="9988" max="9988" width="46.7109375" customWidth="1"/>
    <col min="9989" max="9989" width="25.5703125" customWidth="1"/>
    <col min="9990" max="9990" width="24.28515625" customWidth="1"/>
    <col min="9991" max="9991" width="8.7109375" customWidth="1"/>
    <col min="10243" max="10243" width="11.28515625" customWidth="1"/>
    <col min="10244" max="10244" width="46.7109375" customWidth="1"/>
    <col min="10245" max="10245" width="25.5703125" customWidth="1"/>
    <col min="10246" max="10246" width="24.28515625" customWidth="1"/>
    <col min="10247" max="10247" width="8.7109375" customWidth="1"/>
    <col min="10499" max="10499" width="11.28515625" customWidth="1"/>
    <col min="10500" max="10500" width="46.7109375" customWidth="1"/>
    <col min="10501" max="10501" width="25.5703125" customWidth="1"/>
    <col min="10502" max="10502" width="24.28515625" customWidth="1"/>
    <col min="10503" max="10503" width="8.7109375" customWidth="1"/>
    <col min="10755" max="10755" width="11.28515625" customWidth="1"/>
    <col min="10756" max="10756" width="46.7109375" customWidth="1"/>
    <col min="10757" max="10757" width="25.5703125" customWidth="1"/>
    <col min="10758" max="10758" width="24.28515625" customWidth="1"/>
    <col min="10759" max="10759" width="8.7109375" customWidth="1"/>
    <col min="11011" max="11011" width="11.28515625" customWidth="1"/>
    <col min="11012" max="11012" width="46.7109375" customWidth="1"/>
    <col min="11013" max="11013" width="25.5703125" customWidth="1"/>
    <col min="11014" max="11014" width="24.28515625" customWidth="1"/>
    <col min="11015" max="11015" width="8.7109375" customWidth="1"/>
    <col min="11267" max="11267" width="11.28515625" customWidth="1"/>
    <col min="11268" max="11268" width="46.7109375" customWidth="1"/>
    <col min="11269" max="11269" width="25.5703125" customWidth="1"/>
    <col min="11270" max="11270" width="24.28515625" customWidth="1"/>
    <col min="11271" max="11271" width="8.7109375" customWidth="1"/>
    <col min="11523" max="11523" width="11.28515625" customWidth="1"/>
    <col min="11524" max="11524" width="46.7109375" customWidth="1"/>
    <col min="11525" max="11525" width="25.5703125" customWidth="1"/>
    <col min="11526" max="11526" width="24.28515625" customWidth="1"/>
    <col min="11527" max="11527" width="8.7109375" customWidth="1"/>
    <col min="11779" max="11779" width="11.28515625" customWidth="1"/>
    <col min="11780" max="11780" width="46.7109375" customWidth="1"/>
    <col min="11781" max="11781" width="25.5703125" customWidth="1"/>
    <col min="11782" max="11782" width="24.28515625" customWidth="1"/>
    <col min="11783" max="11783" width="8.7109375" customWidth="1"/>
    <col min="12035" max="12035" width="11.28515625" customWidth="1"/>
    <col min="12036" max="12036" width="46.7109375" customWidth="1"/>
    <col min="12037" max="12037" width="25.5703125" customWidth="1"/>
    <col min="12038" max="12038" width="24.28515625" customWidth="1"/>
    <col min="12039" max="12039" width="8.7109375" customWidth="1"/>
    <col min="12291" max="12291" width="11.28515625" customWidth="1"/>
    <col min="12292" max="12292" width="46.7109375" customWidth="1"/>
    <col min="12293" max="12293" width="25.5703125" customWidth="1"/>
    <col min="12294" max="12294" width="24.28515625" customWidth="1"/>
    <col min="12295" max="12295" width="8.7109375" customWidth="1"/>
    <col min="12547" max="12547" width="11.28515625" customWidth="1"/>
    <col min="12548" max="12548" width="46.7109375" customWidth="1"/>
    <col min="12549" max="12549" width="25.5703125" customWidth="1"/>
    <col min="12550" max="12550" width="24.28515625" customWidth="1"/>
    <col min="12551" max="12551" width="8.7109375" customWidth="1"/>
    <col min="12803" max="12803" width="11.28515625" customWidth="1"/>
    <col min="12804" max="12804" width="46.7109375" customWidth="1"/>
    <col min="12805" max="12805" width="25.5703125" customWidth="1"/>
    <col min="12806" max="12806" width="24.28515625" customWidth="1"/>
    <col min="12807" max="12807" width="8.7109375" customWidth="1"/>
    <col min="13059" max="13059" width="11.28515625" customWidth="1"/>
    <col min="13060" max="13060" width="46.7109375" customWidth="1"/>
    <col min="13061" max="13061" width="25.5703125" customWidth="1"/>
    <col min="13062" max="13062" width="24.28515625" customWidth="1"/>
    <col min="13063" max="13063" width="8.7109375" customWidth="1"/>
    <col min="13315" max="13315" width="11.28515625" customWidth="1"/>
    <col min="13316" max="13316" width="46.7109375" customWidth="1"/>
    <col min="13317" max="13317" width="25.5703125" customWidth="1"/>
    <col min="13318" max="13318" width="24.28515625" customWidth="1"/>
    <col min="13319" max="13319" width="8.7109375" customWidth="1"/>
    <col min="13571" max="13571" width="11.28515625" customWidth="1"/>
    <col min="13572" max="13572" width="46.7109375" customWidth="1"/>
    <col min="13573" max="13573" width="25.5703125" customWidth="1"/>
    <col min="13574" max="13574" width="24.28515625" customWidth="1"/>
    <col min="13575" max="13575" width="8.7109375" customWidth="1"/>
    <col min="13827" max="13827" width="11.28515625" customWidth="1"/>
    <col min="13828" max="13828" width="46.7109375" customWidth="1"/>
    <col min="13829" max="13829" width="25.5703125" customWidth="1"/>
    <col min="13830" max="13830" width="24.28515625" customWidth="1"/>
    <col min="13831" max="13831" width="8.7109375" customWidth="1"/>
    <col min="14083" max="14083" width="11.28515625" customWidth="1"/>
    <col min="14084" max="14084" width="46.7109375" customWidth="1"/>
    <col min="14085" max="14085" width="25.5703125" customWidth="1"/>
    <col min="14086" max="14086" width="24.28515625" customWidth="1"/>
    <col min="14087" max="14087" width="8.7109375" customWidth="1"/>
    <col min="14339" max="14339" width="11.28515625" customWidth="1"/>
    <col min="14340" max="14340" width="46.7109375" customWidth="1"/>
    <col min="14341" max="14341" width="25.5703125" customWidth="1"/>
    <col min="14342" max="14342" width="24.28515625" customWidth="1"/>
    <col min="14343" max="14343" width="8.7109375" customWidth="1"/>
    <col min="14595" max="14595" width="11.28515625" customWidth="1"/>
    <col min="14596" max="14596" width="46.7109375" customWidth="1"/>
    <col min="14597" max="14597" width="25.5703125" customWidth="1"/>
    <col min="14598" max="14598" width="24.28515625" customWidth="1"/>
    <col min="14599" max="14599" width="8.7109375" customWidth="1"/>
    <col min="14851" max="14851" width="11.28515625" customWidth="1"/>
    <col min="14852" max="14852" width="46.7109375" customWidth="1"/>
    <col min="14853" max="14853" width="25.5703125" customWidth="1"/>
    <col min="14854" max="14854" width="24.28515625" customWidth="1"/>
    <col min="14855" max="14855" width="8.7109375" customWidth="1"/>
    <col min="15107" max="15107" width="11.28515625" customWidth="1"/>
    <col min="15108" max="15108" width="46.7109375" customWidth="1"/>
    <col min="15109" max="15109" width="25.5703125" customWidth="1"/>
    <col min="15110" max="15110" width="24.28515625" customWidth="1"/>
    <col min="15111" max="15111" width="8.7109375" customWidth="1"/>
    <col min="15363" max="15363" width="11.28515625" customWidth="1"/>
    <col min="15364" max="15364" width="46.7109375" customWidth="1"/>
    <col min="15365" max="15365" width="25.5703125" customWidth="1"/>
    <col min="15366" max="15366" width="24.28515625" customWidth="1"/>
    <col min="15367" max="15367" width="8.7109375" customWidth="1"/>
    <col min="15619" max="15619" width="11.28515625" customWidth="1"/>
    <col min="15620" max="15620" width="46.7109375" customWidth="1"/>
    <col min="15621" max="15621" width="25.5703125" customWidth="1"/>
    <col min="15622" max="15622" width="24.28515625" customWidth="1"/>
    <col min="15623" max="15623" width="8.7109375" customWidth="1"/>
    <col min="15875" max="15875" width="11.28515625" customWidth="1"/>
    <col min="15876" max="15876" width="46.7109375" customWidth="1"/>
    <col min="15877" max="15877" width="25.5703125" customWidth="1"/>
    <col min="15878" max="15878" width="24.28515625" customWidth="1"/>
    <col min="15879" max="15879" width="8.7109375" customWidth="1"/>
    <col min="16131" max="16131" width="11.28515625" customWidth="1"/>
    <col min="16132" max="16132" width="46.7109375" customWidth="1"/>
    <col min="16133" max="16133" width="25.5703125" customWidth="1"/>
    <col min="16134" max="16134" width="24.28515625" customWidth="1"/>
    <col min="16135" max="16135" width="8.7109375" customWidth="1"/>
  </cols>
  <sheetData>
    <row r="2" spans="2:20" ht="13.5" thickBot="1" x14ac:dyDescent="0.25"/>
    <row r="3" spans="2:20" ht="15.75" thickBot="1" x14ac:dyDescent="0.3">
      <c r="B3" s="53" t="s">
        <v>16</v>
      </c>
      <c r="C3" s="54" t="s">
        <v>122</v>
      </c>
      <c r="D3" s="54" t="s">
        <v>123</v>
      </c>
      <c r="E3" s="54" t="s">
        <v>138</v>
      </c>
      <c r="F3" s="55" t="s">
        <v>66</v>
      </c>
      <c r="G3" s="59" t="s">
        <v>127</v>
      </c>
      <c r="H3" s="59" t="s">
        <v>21</v>
      </c>
      <c r="I3" s="150" t="s">
        <v>124</v>
      </c>
    </row>
    <row r="4" spans="2:20" ht="15.75" thickBot="1" x14ac:dyDescent="0.3">
      <c r="B4" s="59"/>
      <c r="C4" s="59"/>
      <c r="D4" s="59"/>
      <c r="E4" s="59"/>
      <c r="F4" s="59"/>
      <c r="G4" s="59"/>
      <c r="H4" s="59"/>
      <c r="I4" s="150"/>
    </row>
    <row r="5" spans="2:20" ht="15" x14ac:dyDescent="0.25">
      <c r="B5" s="290">
        <v>2023</v>
      </c>
      <c r="C5" s="307"/>
      <c r="D5" s="291"/>
      <c r="E5" s="292"/>
      <c r="F5" s="292"/>
      <c r="G5" s="292" t="s">
        <v>244</v>
      </c>
      <c r="H5" s="292"/>
      <c r="I5" s="293"/>
    </row>
    <row r="6" spans="2:20" ht="15" x14ac:dyDescent="0.25">
      <c r="B6" s="294">
        <v>2023</v>
      </c>
      <c r="D6" s="12"/>
      <c r="E6" s="295"/>
      <c r="F6" s="295"/>
      <c r="G6" s="295"/>
      <c r="H6" s="295"/>
      <c r="I6" s="136"/>
    </row>
    <row r="7" spans="2:20" ht="15.75" thickBot="1" x14ac:dyDescent="0.3">
      <c r="B7" s="296">
        <v>2023</v>
      </c>
      <c r="C7" s="315" t="s">
        <v>110</v>
      </c>
      <c r="D7" s="315" t="s">
        <v>353</v>
      </c>
      <c r="E7" s="316">
        <v>5039</v>
      </c>
      <c r="F7" s="316">
        <v>0</v>
      </c>
      <c r="G7" s="197"/>
      <c r="H7" s="317">
        <f t="shared" ref="H7" si="0">E7-F7</f>
        <v>5039</v>
      </c>
      <c r="I7" s="318" t="s">
        <v>125</v>
      </c>
      <c r="K7" s="63"/>
      <c r="L7" s="65">
        <v>2015</v>
      </c>
      <c r="M7" s="65">
        <v>2016</v>
      </c>
      <c r="N7" s="65">
        <v>2017</v>
      </c>
      <c r="O7" s="65">
        <v>2018</v>
      </c>
      <c r="P7" s="65">
        <v>2019</v>
      </c>
      <c r="Q7" s="65">
        <v>2020</v>
      </c>
      <c r="R7" s="65">
        <v>2021</v>
      </c>
      <c r="S7" s="65">
        <v>2022</v>
      </c>
      <c r="T7" s="65">
        <v>2023</v>
      </c>
    </row>
    <row r="8" spans="2:20" ht="15" x14ac:dyDescent="0.25">
      <c r="B8" s="289" t="s">
        <v>342</v>
      </c>
      <c r="C8" s="191"/>
      <c r="D8" s="191"/>
      <c r="E8" s="192">
        <f>SUM(E5:E7)</f>
        <v>5039</v>
      </c>
      <c r="F8" s="192">
        <f>SUM(F5:F7)</f>
        <v>0</v>
      </c>
      <c r="G8" s="192">
        <f>SUM(G5:G7)</f>
        <v>0</v>
      </c>
      <c r="H8" s="288">
        <f>F8-E8</f>
        <v>-5039</v>
      </c>
      <c r="I8" s="150"/>
      <c r="K8" s="58"/>
      <c r="L8" s="73"/>
      <c r="M8" s="73"/>
      <c r="N8" s="73"/>
      <c r="O8" s="73"/>
      <c r="P8" s="73"/>
      <c r="Q8" s="73"/>
      <c r="R8" s="133"/>
      <c r="S8" s="133"/>
      <c r="T8" s="133"/>
    </row>
    <row r="9" spans="2:20" ht="13.5" thickBot="1" x14ac:dyDescent="0.25">
      <c r="K9" s="66" t="s">
        <v>65</v>
      </c>
      <c r="L9" s="74">
        <f>-E90</f>
        <v>-28797.09</v>
      </c>
      <c r="M9" s="74">
        <f>-E73</f>
        <v>-50000</v>
      </c>
      <c r="N9" s="74">
        <f>-E70</f>
        <v>-8824.5500000000011</v>
      </c>
      <c r="O9" s="74">
        <f>-E62</f>
        <v>-23648.800000000003</v>
      </c>
      <c r="P9" s="74">
        <f>-E51</f>
        <v>-50400.04</v>
      </c>
      <c r="Q9" s="74">
        <f>-E34</f>
        <v>-23346.21</v>
      </c>
      <c r="R9" s="74">
        <f>-E25</f>
        <v>-14081.650000000001</v>
      </c>
      <c r="S9" s="74">
        <f>-E13</f>
        <v>-5180</v>
      </c>
      <c r="T9" s="74">
        <f>-E8</f>
        <v>-5039</v>
      </c>
    </row>
    <row r="10" spans="2:20" ht="15" x14ac:dyDescent="0.25">
      <c r="B10" s="290">
        <v>2022</v>
      </c>
      <c r="C10" s="307" t="s">
        <v>34</v>
      </c>
      <c r="D10" s="291" t="s">
        <v>245</v>
      </c>
      <c r="E10" s="292"/>
      <c r="F10" s="292">
        <v>3046</v>
      </c>
      <c r="G10" s="292" t="s">
        <v>244</v>
      </c>
      <c r="H10" s="292"/>
      <c r="I10" s="293" t="s">
        <v>128</v>
      </c>
      <c r="K10" s="58"/>
      <c r="L10" s="73"/>
      <c r="M10" s="73"/>
      <c r="N10" s="73"/>
      <c r="O10" s="73"/>
      <c r="P10" s="73"/>
      <c r="Q10" s="73"/>
      <c r="R10" s="133"/>
      <c r="S10" s="133"/>
      <c r="T10" s="133"/>
    </row>
    <row r="11" spans="2:20" ht="15" x14ac:dyDescent="0.25">
      <c r="B11" s="294">
        <v>2022</v>
      </c>
      <c r="C11" t="s">
        <v>271</v>
      </c>
      <c r="D11" s="12" t="s">
        <v>272</v>
      </c>
      <c r="E11" s="295">
        <v>180</v>
      </c>
      <c r="F11" s="295"/>
      <c r="G11" s="295"/>
      <c r="H11" s="295"/>
      <c r="I11" s="136" t="s">
        <v>128</v>
      </c>
      <c r="K11" s="67" t="s">
        <v>66</v>
      </c>
      <c r="L11" s="75">
        <f>F90</f>
        <v>4072.62</v>
      </c>
      <c r="M11" s="75">
        <f>F73</f>
        <v>0</v>
      </c>
      <c r="N11" s="75">
        <f>F70</f>
        <v>8521.01</v>
      </c>
      <c r="O11" s="75">
        <f>F62</f>
        <v>9937.42</v>
      </c>
      <c r="P11" s="75">
        <f>F51</f>
        <v>30488.880000000001</v>
      </c>
      <c r="Q11" s="75">
        <f>F34</f>
        <v>25717.84</v>
      </c>
      <c r="R11" s="75">
        <f>F25</f>
        <v>20528.71</v>
      </c>
      <c r="S11" s="75">
        <f>F13</f>
        <v>3046</v>
      </c>
      <c r="T11" s="75">
        <f>F8</f>
        <v>0</v>
      </c>
    </row>
    <row r="12" spans="2:20" ht="15.75" thickBot="1" x14ac:dyDescent="0.3">
      <c r="B12" s="296">
        <v>2022</v>
      </c>
      <c r="C12" s="297" t="s">
        <v>270</v>
      </c>
      <c r="D12" s="297" t="s">
        <v>273</v>
      </c>
      <c r="E12" s="298">
        <v>5000</v>
      </c>
      <c r="F12" s="298"/>
      <c r="G12" s="298"/>
      <c r="H12" s="298"/>
      <c r="I12" s="299" t="s">
        <v>128</v>
      </c>
      <c r="K12" s="56"/>
      <c r="L12" s="73"/>
      <c r="M12" s="73"/>
      <c r="N12" s="73"/>
      <c r="O12" s="73"/>
      <c r="P12" s="73"/>
      <c r="Q12" s="73"/>
      <c r="R12" s="133"/>
      <c r="S12" s="133"/>
      <c r="T12" s="133"/>
    </row>
    <row r="13" spans="2:20" ht="15" x14ac:dyDescent="0.25">
      <c r="B13" s="289" t="s">
        <v>174</v>
      </c>
      <c r="C13" s="191"/>
      <c r="D13" s="191"/>
      <c r="E13" s="192">
        <f>SUM(E10:E12)</f>
        <v>5180</v>
      </c>
      <c r="F13" s="192">
        <f>SUM(F10:F12)</f>
        <v>3046</v>
      </c>
      <c r="G13" s="192">
        <f>SUM(G10:G12)</f>
        <v>0</v>
      </c>
      <c r="H13" s="288">
        <f>F13-E13</f>
        <v>-2134</v>
      </c>
      <c r="I13" s="150"/>
      <c r="K13" s="64" t="s">
        <v>165</v>
      </c>
      <c r="L13" s="73">
        <f t="shared" ref="L13:R13" si="1">L9+L11</f>
        <v>-24724.47</v>
      </c>
      <c r="M13" s="73">
        <f t="shared" si="1"/>
        <v>-50000</v>
      </c>
      <c r="N13" s="73">
        <f t="shared" si="1"/>
        <v>-303.54000000000087</v>
      </c>
      <c r="O13" s="73">
        <f t="shared" si="1"/>
        <v>-13711.380000000003</v>
      </c>
      <c r="P13" s="73">
        <f t="shared" si="1"/>
        <v>-19911.16</v>
      </c>
      <c r="Q13" s="73">
        <f t="shared" si="1"/>
        <v>2371.630000000001</v>
      </c>
      <c r="R13" s="73">
        <f t="shared" si="1"/>
        <v>6447.0599999999977</v>
      </c>
      <c r="S13" s="73">
        <f t="shared" ref="S13:T13" si="2">S9+S11</f>
        <v>-2134</v>
      </c>
      <c r="T13" s="73">
        <f t="shared" si="2"/>
        <v>-5039</v>
      </c>
    </row>
    <row r="14" spans="2:20" ht="15.75" thickBot="1" x14ac:dyDescent="0.3">
      <c r="B14" s="59"/>
      <c r="C14" s="59"/>
      <c r="D14" s="59"/>
      <c r="E14" s="59"/>
      <c r="F14" s="59"/>
      <c r="G14" s="59"/>
      <c r="H14" s="59"/>
      <c r="I14" s="150"/>
    </row>
    <row r="15" spans="2:20" ht="15" x14ac:dyDescent="0.25">
      <c r="B15" s="154">
        <v>2021</v>
      </c>
      <c r="C15" s="213" t="s">
        <v>166</v>
      </c>
      <c r="D15" s="213" t="s">
        <v>167</v>
      </c>
      <c r="E15" s="214">
        <v>3287.5</v>
      </c>
      <c r="F15" s="214">
        <v>3287.5</v>
      </c>
      <c r="G15" s="157"/>
      <c r="H15" s="226">
        <f t="shared" ref="H15:H17" si="3">E15-F15</f>
        <v>0</v>
      </c>
      <c r="I15" s="215" t="s">
        <v>128</v>
      </c>
    </row>
    <row r="16" spans="2:20" ht="15" x14ac:dyDescent="0.25">
      <c r="B16" s="168">
        <v>2021</v>
      </c>
      <c r="C16" s="248" t="s">
        <v>169</v>
      </c>
      <c r="D16" s="248" t="s">
        <v>167</v>
      </c>
      <c r="E16" s="249">
        <v>1374.42</v>
      </c>
      <c r="F16" s="249">
        <v>1374.42</v>
      </c>
      <c r="G16" s="59"/>
      <c r="H16" s="250">
        <f t="shared" si="3"/>
        <v>0</v>
      </c>
      <c r="I16" s="216" t="s">
        <v>128</v>
      </c>
    </row>
    <row r="17" spans="2:9" ht="15" x14ac:dyDescent="0.25">
      <c r="B17" s="168">
        <v>2021</v>
      </c>
      <c r="C17" s="251" t="s">
        <v>192</v>
      </c>
      <c r="D17" s="248" t="s">
        <v>167</v>
      </c>
      <c r="E17" s="249">
        <v>1630</v>
      </c>
      <c r="F17" s="249">
        <v>1630</v>
      </c>
      <c r="G17" s="59"/>
      <c r="H17" s="250">
        <f t="shared" si="3"/>
        <v>0</v>
      </c>
      <c r="I17" s="216" t="s">
        <v>128</v>
      </c>
    </row>
    <row r="18" spans="2:9" ht="15" x14ac:dyDescent="0.25">
      <c r="B18" s="168">
        <v>2021</v>
      </c>
      <c r="C18" s="248" t="s">
        <v>168</v>
      </c>
      <c r="D18" s="248" t="s">
        <v>167</v>
      </c>
      <c r="E18" s="249">
        <v>400</v>
      </c>
      <c r="F18" s="249">
        <v>200</v>
      </c>
      <c r="G18" s="59"/>
      <c r="H18" s="250">
        <f>F18-E18</f>
        <v>-200</v>
      </c>
      <c r="I18" s="216" t="s">
        <v>128</v>
      </c>
    </row>
    <row r="19" spans="2:9" ht="15" x14ac:dyDescent="0.25">
      <c r="B19" s="168">
        <v>2021</v>
      </c>
      <c r="C19" s="248" t="s">
        <v>170</v>
      </c>
      <c r="D19" s="248" t="s">
        <v>167</v>
      </c>
      <c r="E19" s="249">
        <v>2687.6</v>
      </c>
      <c r="F19" s="249">
        <v>2687.6</v>
      </c>
      <c r="G19" s="59"/>
      <c r="H19" s="250">
        <f>E19-F19</f>
        <v>0</v>
      </c>
      <c r="I19" s="217" t="s">
        <v>128</v>
      </c>
    </row>
    <row r="20" spans="2:9" ht="15" x14ac:dyDescent="0.25">
      <c r="B20" s="168">
        <v>2021</v>
      </c>
      <c r="C20" s="248" t="s">
        <v>171</v>
      </c>
      <c r="D20" s="248" t="s">
        <v>167</v>
      </c>
      <c r="E20" s="249">
        <v>3287.67</v>
      </c>
      <c r="F20" s="249">
        <v>3287.67</v>
      </c>
      <c r="G20" s="59"/>
      <c r="H20" s="250">
        <f>E20-F20</f>
        <v>0</v>
      </c>
      <c r="I20" s="217" t="s">
        <v>128</v>
      </c>
    </row>
    <row r="21" spans="2:9" ht="15" x14ac:dyDescent="0.25">
      <c r="B21" s="168">
        <v>2021</v>
      </c>
      <c r="C21" s="169" t="s">
        <v>148</v>
      </c>
      <c r="D21" s="169" t="s">
        <v>146</v>
      </c>
      <c r="E21" s="249"/>
      <c r="F21" s="249">
        <v>2582.29</v>
      </c>
      <c r="G21" s="252"/>
      <c r="H21" s="250">
        <f>H32-F21</f>
        <v>0</v>
      </c>
      <c r="I21" s="217" t="s">
        <v>128</v>
      </c>
    </row>
    <row r="22" spans="2:9" ht="15" x14ac:dyDescent="0.25">
      <c r="B22" s="218">
        <v>2021</v>
      </c>
      <c r="C22" s="169" t="s">
        <v>137</v>
      </c>
      <c r="D22" s="169" t="s">
        <v>158</v>
      </c>
      <c r="E22" s="249"/>
      <c r="F22" s="249">
        <v>4482</v>
      </c>
      <c r="G22" s="59"/>
      <c r="H22" s="253">
        <f>F22-E33</f>
        <v>-9288.92</v>
      </c>
      <c r="I22" s="217" t="s">
        <v>128</v>
      </c>
    </row>
    <row r="23" spans="2:9" ht="15" x14ac:dyDescent="0.25">
      <c r="B23" s="218">
        <v>2021</v>
      </c>
      <c r="C23" s="248" t="s">
        <v>159</v>
      </c>
      <c r="D23" s="248" t="s">
        <v>160</v>
      </c>
      <c r="E23" s="249">
        <v>1414.46</v>
      </c>
      <c r="F23" s="249">
        <v>997.23</v>
      </c>
      <c r="G23" s="59"/>
      <c r="H23" s="253">
        <v>0</v>
      </c>
      <c r="I23" s="217" t="s">
        <v>128</v>
      </c>
    </row>
    <row r="24" spans="2:9" ht="15.75" thickBot="1" x14ac:dyDescent="0.3">
      <c r="B24" s="193"/>
      <c r="C24" s="194"/>
      <c r="D24" s="194"/>
      <c r="E24" s="195"/>
      <c r="F24" s="196"/>
      <c r="G24" s="197"/>
      <c r="H24" s="227"/>
      <c r="I24" s="198"/>
    </row>
    <row r="25" spans="2:9" ht="15" x14ac:dyDescent="0.25">
      <c r="B25" s="190" t="s">
        <v>140</v>
      </c>
      <c r="C25" s="191"/>
      <c r="D25" s="191"/>
      <c r="E25" s="192">
        <f>SUM(E15:E24)</f>
        <v>14081.650000000001</v>
      </c>
      <c r="F25" s="192">
        <f>SUM(F15:F24)</f>
        <v>20528.71</v>
      </c>
      <c r="G25" s="192">
        <f>SUM(G22:G24)</f>
        <v>0</v>
      </c>
      <c r="H25" s="228">
        <f>SUM(H15:H24)</f>
        <v>-9488.92</v>
      </c>
      <c r="I25" s="150"/>
    </row>
    <row r="26" spans="2:9" ht="15.75" thickBot="1" x14ac:dyDescent="0.3">
      <c r="B26" s="59"/>
      <c r="C26" s="59"/>
      <c r="D26" s="59"/>
      <c r="E26" s="59"/>
      <c r="F26" s="59"/>
      <c r="G26" s="59"/>
      <c r="H26" s="59"/>
      <c r="I26" s="150"/>
    </row>
    <row r="27" spans="2:9" ht="15" x14ac:dyDescent="0.25">
      <c r="B27" s="180">
        <v>2020</v>
      </c>
      <c r="C27" s="219" t="s">
        <v>75</v>
      </c>
      <c r="D27" s="219" t="s">
        <v>71</v>
      </c>
      <c r="E27" s="220"/>
      <c r="F27" s="220">
        <v>5890.19</v>
      </c>
      <c r="G27" s="220"/>
      <c r="H27" s="187">
        <v>0</v>
      </c>
      <c r="I27" s="188" t="s">
        <v>128</v>
      </c>
    </row>
    <row r="28" spans="2:9" ht="15" x14ac:dyDescent="0.25">
      <c r="B28" s="182">
        <v>2020</v>
      </c>
      <c r="C28" s="221" t="s">
        <v>80</v>
      </c>
      <c r="D28" s="56" t="s">
        <v>71</v>
      </c>
      <c r="E28" s="57"/>
      <c r="F28" s="57">
        <v>2541.04</v>
      </c>
      <c r="G28" s="57"/>
      <c r="H28" s="23">
        <v>0</v>
      </c>
      <c r="I28" s="173" t="s">
        <v>128</v>
      </c>
    </row>
    <row r="29" spans="2:9" ht="15" x14ac:dyDescent="0.25">
      <c r="B29" s="182">
        <v>2020</v>
      </c>
      <c r="C29" s="221" t="s">
        <v>74</v>
      </c>
      <c r="D29" s="221" t="s">
        <v>71</v>
      </c>
      <c r="E29" s="222"/>
      <c r="F29" s="222">
        <v>5111.8599999999997</v>
      </c>
      <c r="G29" s="222">
        <f>E46-F29</f>
        <v>30</v>
      </c>
      <c r="H29" s="23">
        <v>0</v>
      </c>
      <c r="I29" s="173" t="s">
        <v>128</v>
      </c>
    </row>
    <row r="30" spans="2:9" ht="15" x14ac:dyDescent="0.25">
      <c r="B30" s="182">
        <v>2020</v>
      </c>
      <c r="C30" s="221" t="s">
        <v>80</v>
      </c>
      <c r="D30" s="56" t="s">
        <v>71</v>
      </c>
      <c r="E30" s="57"/>
      <c r="F30" s="57">
        <v>5181.75</v>
      </c>
      <c r="G30" s="57"/>
      <c r="H30" s="23">
        <v>0</v>
      </c>
      <c r="I30" s="173" t="s">
        <v>128</v>
      </c>
    </row>
    <row r="31" spans="2:9" ht="15" x14ac:dyDescent="0.25">
      <c r="B31" s="182">
        <v>2020</v>
      </c>
      <c r="C31" s="169" t="s">
        <v>147</v>
      </c>
      <c r="D31" s="169" t="s">
        <v>145</v>
      </c>
      <c r="E31" s="170">
        <v>1993</v>
      </c>
      <c r="F31" s="170">
        <v>1993</v>
      </c>
      <c r="G31" s="247"/>
      <c r="H31" s="23">
        <f>E31-F31+G31</f>
        <v>0</v>
      </c>
      <c r="I31" s="173" t="s">
        <v>128</v>
      </c>
    </row>
    <row r="32" spans="2:9" ht="15" x14ac:dyDescent="0.25">
      <c r="B32" s="182">
        <v>2020</v>
      </c>
      <c r="C32" s="169" t="s">
        <v>148</v>
      </c>
      <c r="D32" s="169" t="s">
        <v>146</v>
      </c>
      <c r="E32" s="170">
        <v>7582.29</v>
      </c>
      <c r="F32" s="170">
        <v>5000</v>
      </c>
      <c r="G32" s="247"/>
      <c r="H32" s="23">
        <f>E32-F32+G32</f>
        <v>2582.29</v>
      </c>
      <c r="I32" s="171" t="s">
        <v>164</v>
      </c>
    </row>
    <row r="33" spans="2:17" ht="15" x14ac:dyDescent="0.25">
      <c r="B33" s="182">
        <v>2020</v>
      </c>
      <c r="C33" s="169" t="s">
        <v>137</v>
      </c>
      <c r="D33" s="169" t="s">
        <v>136</v>
      </c>
      <c r="E33" s="170">
        <v>13770.92</v>
      </c>
      <c r="F33" s="170"/>
      <c r="G33" s="247"/>
      <c r="H33" s="23">
        <f>E33-F33+G33</f>
        <v>13770.92</v>
      </c>
      <c r="I33" s="171" t="s">
        <v>164</v>
      </c>
    </row>
    <row r="34" spans="2:17" ht="15.75" thickBot="1" x14ac:dyDescent="0.3">
      <c r="B34" s="159" t="s">
        <v>73</v>
      </c>
      <c r="C34" s="160"/>
      <c r="D34" s="160"/>
      <c r="E34" s="185">
        <f>SUM(E27:E33)</f>
        <v>23346.21</v>
      </c>
      <c r="F34" s="185">
        <f>SUM(F27:F33)</f>
        <v>25717.84</v>
      </c>
      <c r="G34" s="162"/>
      <c r="H34" s="84"/>
      <c r="I34" s="163"/>
      <c r="K34" s="58"/>
      <c r="L34" s="58"/>
      <c r="M34" s="58"/>
      <c r="N34" s="58"/>
      <c r="O34" s="58"/>
      <c r="P34" s="58"/>
      <c r="Q34" s="58"/>
    </row>
    <row r="35" spans="2:17" ht="13.5" thickBot="1" x14ac:dyDescent="0.25"/>
    <row r="36" spans="2:17" ht="15" x14ac:dyDescent="0.25">
      <c r="B36" s="180">
        <v>2019</v>
      </c>
      <c r="C36" s="219" t="s">
        <v>80</v>
      </c>
      <c r="D36" s="219" t="s">
        <v>71</v>
      </c>
      <c r="E36" s="220">
        <v>21631.75</v>
      </c>
      <c r="F36" s="220">
        <v>12925</v>
      </c>
      <c r="G36" s="181">
        <f>E36-F36-F30-F28</f>
        <v>983.96</v>
      </c>
      <c r="H36" s="181"/>
      <c r="I36" s="223" t="s">
        <v>129</v>
      </c>
      <c r="K36" s="23"/>
    </row>
    <row r="37" spans="2:17" ht="15" x14ac:dyDescent="0.25">
      <c r="B37" s="182">
        <v>2019</v>
      </c>
      <c r="C37" s="221" t="s">
        <v>84</v>
      </c>
      <c r="D37" s="221" t="s">
        <v>71</v>
      </c>
      <c r="E37" s="222">
        <v>504.95</v>
      </c>
      <c r="F37" s="222">
        <v>476.95</v>
      </c>
      <c r="G37" s="222">
        <f>E37-F37</f>
        <v>28</v>
      </c>
      <c r="H37" s="57">
        <f t="shared" ref="H37:H47" si="4">F37-E37+G37</f>
        <v>0</v>
      </c>
      <c r="I37" s="177" t="s">
        <v>128</v>
      </c>
    </row>
    <row r="38" spans="2:17" ht="15" x14ac:dyDescent="0.25">
      <c r="B38" s="182">
        <v>2019</v>
      </c>
      <c r="C38" s="56"/>
      <c r="D38" s="56" t="s">
        <v>87</v>
      </c>
      <c r="E38" s="57"/>
      <c r="F38" s="57">
        <v>7575.86</v>
      </c>
      <c r="G38" s="222">
        <f>(E57+E60+E61-F38)</f>
        <v>30</v>
      </c>
      <c r="H38" s="23">
        <v>0</v>
      </c>
      <c r="I38" s="177" t="s">
        <v>128</v>
      </c>
    </row>
    <row r="39" spans="2:17" ht="15" x14ac:dyDescent="0.25">
      <c r="B39" s="182">
        <v>2019</v>
      </c>
      <c r="C39" s="221" t="s">
        <v>83</v>
      </c>
      <c r="D39" s="221" t="s">
        <v>71</v>
      </c>
      <c r="E39" s="222">
        <v>1440.25</v>
      </c>
      <c r="F39" s="222">
        <v>1380.37</v>
      </c>
      <c r="G39" s="222">
        <f>E39-F39</f>
        <v>59.880000000000109</v>
      </c>
      <c r="H39" s="57">
        <f t="shared" si="4"/>
        <v>0</v>
      </c>
      <c r="I39" s="177" t="s">
        <v>128</v>
      </c>
    </row>
    <row r="40" spans="2:17" ht="15" x14ac:dyDescent="0.25">
      <c r="B40" s="182">
        <v>2019</v>
      </c>
      <c r="C40" s="221" t="s">
        <v>132</v>
      </c>
      <c r="D40" s="221" t="s">
        <v>71</v>
      </c>
      <c r="E40" s="57"/>
      <c r="F40" s="222">
        <v>7250.11</v>
      </c>
      <c r="G40" s="222">
        <f>(E45+E49+E50+F28)-F40</f>
        <v>165.25000000000091</v>
      </c>
      <c r="H40" s="23"/>
      <c r="I40" s="184" t="s">
        <v>129</v>
      </c>
    </row>
    <row r="41" spans="2:17" ht="15" x14ac:dyDescent="0.25">
      <c r="B41" s="182">
        <v>2019</v>
      </c>
      <c r="C41" s="221" t="s">
        <v>85</v>
      </c>
      <c r="D41" s="221" t="s">
        <v>71</v>
      </c>
      <c r="E41" s="222">
        <v>944.46</v>
      </c>
      <c r="F41" s="222">
        <v>880.59</v>
      </c>
      <c r="G41" s="222">
        <f>E41-F41</f>
        <v>63.870000000000005</v>
      </c>
      <c r="H41" s="57">
        <f t="shared" si="4"/>
        <v>0</v>
      </c>
      <c r="I41" s="177" t="s">
        <v>128</v>
      </c>
    </row>
    <row r="42" spans="2:17" ht="15" x14ac:dyDescent="0.25">
      <c r="B42" s="182">
        <v>2019</v>
      </c>
      <c r="C42" s="56" t="s">
        <v>78</v>
      </c>
      <c r="D42" s="56" t="s">
        <v>77</v>
      </c>
      <c r="E42" s="57">
        <v>1335.5</v>
      </c>
      <c r="F42" s="57"/>
      <c r="G42" s="57"/>
      <c r="H42" s="229">
        <f t="shared" si="4"/>
        <v>-1335.5</v>
      </c>
      <c r="I42" s="186" t="s">
        <v>126</v>
      </c>
    </row>
    <row r="43" spans="2:17" ht="15" x14ac:dyDescent="0.25">
      <c r="B43" s="182">
        <v>2019</v>
      </c>
      <c r="C43" s="56" t="s">
        <v>78</v>
      </c>
      <c r="D43" s="56" t="s">
        <v>96</v>
      </c>
      <c r="E43" s="57">
        <v>3921.51</v>
      </c>
      <c r="F43" s="57"/>
      <c r="G43" s="57"/>
      <c r="H43" s="229">
        <f t="shared" si="4"/>
        <v>-3921.51</v>
      </c>
      <c r="I43" s="186" t="s">
        <v>126</v>
      </c>
    </row>
    <row r="44" spans="2:17" s="56" customFormat="1" ht="15" x14ac:dyDescent="0.25">
      <c r="B44" s="182">
        <v>2019</v>
      </c>
      <c r="C44" s="56" t="s">
        <v>79</v>
      </c>
      <c r="D44" s="56" t="s">
        <v>96</v>
      </c>
      <c r="E44" s="57">
        <v>4393.25</v>
      </c>
      <c r="F44" s="57"/>
      <c r="G44" s="57"/>
      <c r="H44" s="229">
        <f t="shared" si="4"/>
        <v>-4393.25</v>
      </c>
      <c r="I44" s="186" t="s">
        <v>126</v>
      </c>
    </row>
    <row r="45" spans="2:17" ht="15" x14ac:dyDescent="0.25">
      <c r="B45" s="182">
        <v>2019</v>
      </c>
      <c r="C45" s="221" t="s">
        <v>78</v>
      </c>
      <c r="D45" s="221" t="s">
        <v>71</v>
      </c>
      <c r="E45" s="222">
        <v>1807.07</v>
      </c>
      <c r="F45" s="57"/>
      <c r="G45" s="57"/>
      <c r="H45" s="23">
        <v>0</v>
      </c>
      <c r="I45" s="173" t="s">
        <v>128</v>
      </c>
    </row>
    <row r="46" spans="2:17" s="56" customFormat="1" ht="15" x14ac:dyDescent="0.25">
      <c r="B46" s="182">
        <v>2019</v>
      </c>
      <c r="C46" s="221" t="s">
        <v>74</v>
      </c>
      <c r="D46" s="221" t="s">
        <v>71</v>
      </c>
      <c r="E46" s="222">
        <v>5141.8599999999997</v>
      </c>
      <c r="F46" s="57"/>
      <c r="G46" s="57"/>
      <c r="H46" s="23"/>
      <c r="I46" s="184" t="s">
        <v>129</v>
      </c>
    </row>
    <row r="47" spans="2:17" s="56" customFormat="1" ht="15" x14ac:dyDescent="0.25">
      <c r="B47" s="182">
        <v>2019</v>
      </c>
      <c r="C47" s="56" t="s">
        <v>81</v>
      </c>
      <c r="D47" s="56" t="s">
        <v>76</v>
      </c>
      <c r="E47" s="57">
        <v>322</v>
      </c>
      <c r="F47" s="57"/>
      <c r="G47" s="57"/>
      <c r="H47" s="57">
        <f t="shared" si="4"/>
        <v>-322</v>
      </c>
      <c r="I47" s="177" t="s">
        <v>125</v>
      </c>
    </row>
    <row r="48" spans="2:17" s="56" customFormat="1" ht="15" x14ac:dyDescent="0.25">
      <c r="B48" s="182">
        <v>2019</v>
      </c>
      <c r="C48" s="221" t="s">
        <v>75</v>
      </c>
      <c r="D48" s="221" t="s">
        <v>71</v>
      </c>
      <c r="E48" s="222">
        <v>5890.19</v>
      </c>
      <c r="F48" s="57"/>
      <c r="G48" s="57"/>
      <c r="H48" s="57"/>
      <c r="I48" s="177" t="s">
        <v>129</v>
      </c>
    </row>
    <row r="49" spans="2:11" s="56" customFormat="1" ht="15" x14ac:dyDescent="0.25">
      <c r="B49" s="182">
        <v>2019</v>
      </c>
      <c r="C49" s="221" t="s">
        <v>82</v>
      </c>
      <c r="D49" s="221" t="s">
        <v>71</v>
      </c>
      <c r="E49" s="222">
        <v>2275.11</v>
      </c>
      <c r="F49" s="57"/>
      <c r="G49" s="57"/>
      <c r="H49" s="23">
        <v>0</v>
      </c>
      <c r="I49" s="173" t="s">
        <v>128</v>
      </c>
    </row>
    <row r="50" spans="2:11" s="56" customFormat="1" ht="15" x14ac:dyDescent="0.25">
      <c r="B50" s="182">
        <v>2019</v>
      </c>
      <c r="C50" s="221" t="s">
        <v>86</v>
      </c>
      <c r="D50" s="221" t="s">
        <v>71</v>
      </c>
      <c r="E50" s="222">
        <v>792.14</v>
      </c>
      <c r="H50" s="23">
        <v>0</v>
      </c>
      <c r="I50" s="173" t="s">
        <v>128</v>
      </c>
    </row>
    <row r="51" spans="2:11" s="56" customFormat="1" ht="15.75" thickBot="1" x14ac:dyDescent="0.3">
      <c r="B51" s="159" t="s">
        <v>72</v>
      </c>
      <c r="C51" s="160"/>
      <c r="D51" s="160"/>
      <c r="E51" s="185">
        <f>SUM(E36:E50)-E38</f>
        <v>50400.04</v>
      </c>
      <c r="F51" s="185">
        <f>SUM(F36:F50)</f>
        <v>30488.880000000001</v>
      </c>
      <c r="G51" s="162"/>
      <c r="H51" s="84"/>
      <c r="I51" s="163"/>
    </row>
    <row r="52" spans="2:11" s="56" customFormat="1" ht="15.75" thickBot="1" x14ac:dyDescent="0.3">
      <c r="I52" s="151"/>
    </row>
    <row r="53" spans="2:11" s="56" customFormat="1" ht="15" x14ac:dyDescent="0.25">
      <c r="B53" s="180">
        <v>2018</v>
      </c>
      <c r="C53" s="175" t="s">
        <v>93</v>
      </c>
      <c r="D53" s="175" t="s">
        <v>92</v>
      </c>
      <c r="E53" s="181">
        <v>3637.5</v>
      </c>
      <c r="F53" s="181">
        <v>2286.8000000000002</v>
      </c>
      <c r="G53" s="181"/>
      <c r="H53" s="230">
        <f>F53-E53</f>
        <v>-1350.6999999999998</v>
      </c>
      <c r="I53" s="158" t="s">
        <v>128</v>
      </c>
    </row>
    <row r="54" spans="2:11" s="56" customFormat="1" ht="15" x14ac:dyDescent="0.25">
      <c r="B54" s="182">
        <v>2018</v>
      </c>
      <c r="C54" s="56" t="s">
        <v>130</v>
      </c>
      <c r="D54" s="56" t="s">
        <v>87</v>
      </c>
      <c r="E54" s="57">
        <f>2555.62+2732.42</f>
        <v>5288.04</v>
      </c>
      <c r="F54" s="57">
        <v>5258.04</v>
      </c>
      <c r="G54" s="57">
        <f>E54-F54</f>
        <v>30</v>
      </c>
      <c r="H54" s="231">
        <v>0</v>
      </c>
      <c r="I54" s="177" t="s">
        <v>128</v>
      </c>
      <c r="K54" s="57"/>
    </row>
    <row r="55" spans="2:11" s="56" customFormat="1" ht="15" x14ac:dyDescent="0.25">
      <c r="B55" s="182">
        <v>2018</v>
      </c>
      <c r="C55" s="56" t="s">
        <v>89</v>
      </c>
      <c r="D55" s="56" t="s">
        <v>87</v>
      </c>
      <c r="E55" s="57">
        <v>2417.58</v>
      </c>
      <c r="F55" s="57">
        <v>2392.58</v>
      </c>
      <c r="G55" s="57">
        <f>E55-F55</f>
        <v>25</v>
      </c>
      <c r="H55" s="231">
        <v>0</v>
      </c>
      <c r="I55" s="177" t="s">
        <v>128</v>
      </c>
    </row>
    <row r="56" spans="2:11" s="56" customFormat="1" ht="15" x14ac:dyDescent="0.25">
      <c r="B56" s="182">
        <v>2018</v>
      </c>
      <c r="C56" s="56" t="s">
        <v>34</v>
      </c>
      <c r="D56" s="56" t="s">
        <v>117</v>
      </c>
      <c r="E56" s="57">
        <v>3064</v>
      </c>
      <c r="F56" s="57"/>
      <c r="G56" s="57"/>
      <c r="H56" s="231">
        <f t="shared" ref="H56" si="5">F56-E56</f>
        <v>-3064</v>
      </c>
      <c r="I56" s="183" t="s">
        <v>246</v>
      </c>
    </row>
    <row r="57" spans="2:11" ht="15" x14ac:dyDescent="0.25">
      <c r="B57" s="182">
        <v>2018</v>
      </c>
      <c r="C57" s="56" t="s">
        <v>91</v>
      </c>
      <c r="D57" s="56" t="s">
        <v>87</v>
      </c>
      <c r="E57" s="57">
        <v>613.64</v>
      </c>
      <c r="F57" s="57"/>
      <c r="G57" s="57"/>
      <c r="H57" s="57"/>
      <c r="I57" s="177" t="s">
        <v>131</v>
      </c>
    </row>
    <row r="58" spans="2:11" s="56" customFormat="1" ht="15" x14ac:dyDescent="0.25">
      <c r="B58" s="182">
        <v>2018</v>
      </c>
      <c r="C58" s="56" t="s">
        <v>35</v>
      </c>
      <c r="E58" s="57">
        <v>1325.82</v>
      </c>
      <c r="F58" s="57"/>
      <c r="G58" s="57"/>
      <c r="I58" s="184" t="s">
        <v>125</v>
      </c>
    </row>
    <row r="59" spans="2:11" s="56" customFormat="1" ht="15" x14ac:dyDescent="0.25">
      <c r="B59" s="182">
        <v>2018</v>
      </c>
      <c r="C59" s="56" t="s">
        <v>36</v>
      </c>
      <c r="E59" s="57">
        <v>310</v>
      </c>
      <c r="F59" s="57"/>
      <c r="G59" s="57"/>
      <c r="I59" s="184" t="s">
        <v>125</v>
      </c>
      <c r="K59" s="57"/>
    </row>
    <row r="60" spans="2:11" s="56" customFormat="1" ht="15" x14ac:dyDescent="0.25">
      <c r="B60" s="182">
        <v>2018</v>
      </c>
      <c r="C60" s="56" t="s">
        <v>90</v>
      </c>
      <c r="D60" s="56" t="s">
        <v>87</v>
      </c>
      <c r="E60" s="57">
        <v>3211.56</v>
      </c>
      <c r="F60" s="57"/>
      <c r="G60" s="57"/>
      <c r="H60" s="57"/>
      <c r="I60" s="177" t="s">
        <v>131</v>
      </c>
    </row>
    <row r="61" spans="2:11" s="56" customFormat="1" ht="15" x14ac:dyDescent="0.25">
      <c r="B61" s="182">
        <v>2018</v>
      </c>
      <c r="C61" s="56" t="s">
        <v>88</v>
      </c>
      <c r="D61" s="56" t="s">
        <v>87</v>
      </c>
      <c r="E61" s="57">
        <v>3780.66</v>
      </c>
      <c r="F61" s="57"/>
      <c r="G61" s="57"/>
      <c r="H61" s="57"/>
      <c r="I61" s="177" t="s">
        <v>131</v>
      </c>
    </row>
    <row r="62" spans="2:11" s="56" customFormat="1" ht="15.75" thickBot="1" x14ac:dyDescent="0.3">
      <c r="B62" s="159" t="s">
        <v>70</v>
      </c>
      <c r="C62" s="160"/>
      <c r="D62" s="160"/>
      <c r="E62" s="161">
        <f>SUM(E53:E61)</f>
        <v>23648.800000000003</v>
      </c>
      <c r="F62" s="185">
        <f>SUM(F53:F61)</f>
        <v>9937.42</v>
      </c>
      <c r="G62" s="162"/>
      <c r="H62" s="84"/>
      <c r="I62" s="163"/>
    </row>
    <row r="63" spans="2:11" s="56" customFormat="1" ht="15.75" thickBot="1" x14ac:dyDescent="0.3">
      <c r="B63"/>
      <c r="C63"/>
      <c r="D63"/>
      <c r="E63" s="23"/>
      <c r="F63" s="23"/>
      <c r="G63" s="23"/>
      <c r="H63"/>
      <c r="I63" s="146"/>
    </row>
    <row r="64" spans="2:11" s="56" customFormat="1" ht="15" x14ac:dyDescent="0.25">
      <c r="B64" s="154">
        <v>2017</v>
      </c>
      <c r="C64" s="155" t="s">
        <v>37</v>
      </c>
      <c r="D64" s="155"/>
      <c r="E64" s="156">
        <v>1498.5</v>
      </c>
      <c r="F64" s="157"/>
      <c r="G64" s="157"/>
      <c r="H64" s="175"/>
      <c r="I64" s="158"/>
    </row>
    <row r="65" spans="2:9" s="56" customFormat="1" ht="16.5" customHeight="1" x14ac:dyDescent="0.25">
      <c r="B65" s="168">
        <v>2017</v>
      </c>
      <c r="C65" s="169" t="s">
        <v>161</v>
      </c>
      <c r="D65" s="169" t="s">
        <v>68</v>
      </c>
      <c r="E65" s="176"/>
      <c r="F65" s="176">
        <v>8521.01</v>
      </c>
      <c r="G65" s="176">
        <f>E70-F65</f>
        <v>303.54000000000087</v>
      </c>
      <c r="H65" s="57">
        <f>E70-F65-G65</f>
        <v>0</v>
      </c>
      <c r="I65" s="177" t="s">
        <v>128</v>
      </c>
    </row>
    <row r="66" spans="2:9" s="56" customFormat="1" ht="15" x14ac:dyDescent="0.25">
      <c r="B66" s="168">
        <v>2017</v>
      </c>
      <c r="C66" s="151" t="s">
        <v>33</v>
      </c>
      <c r="D66" s="151"/>
      <c r="E66" s="176">
        <v>3761.42</v>
      </c>
      <c r="F66" s="59"/>
      <c r="G66" s="59"/>
      <c r="I66" s="177"/>
    </row>
    <row r="67" spans="2:9" s="56" customFormat="1" ht="15" x14ac:dyDescent="0.25">
      <c r="B67" s="168">
        <v>2017</v>
      </c>
      <c r="C67" s="151" t="s">
        <v>25</v>
      </c>
      <c r="D67" s="151"/>
      <c r="E67" s="176">
        <v>497.52</v>
      </c>
      <c r="F67" s="59"/>
      <c r="G67" s="59"/>
      <c r="I67" s="177"/>
    </row>
    <row r="68" spans="2:9" s="56" customFormat="1" ht="15" x14ac:dyDescent="0.25">
      <c r="B68" s="168">
        <v>2017</v>
      </c>
      <c r="C68" s="151" t="s">
        <v>116</v>
      </c>
      <c r="D68" s="151"/>
      <c r="E68" s="176">
        <v>1271.7</v>
      </c>
      <c r="F68" s="59"/>
      <c r="G68" s="59"/>
      <c r="I68" s="177"/>
    </row>
    <row r="69" spans="2:9" s="56" customFormat="1" ht="15" x14ac:dyDescent="0.25">
      <c r="B69" s="168">
        <v>2017</v>
      </c>
      <c r="C69" s="169" t="s">
        <v>38</v>
      </c>
      <c r="D69" s="169"/>
      <c r="E69" s="176">
        <v>1795.41</v>
      </c>
      <c r="F69" s="59"/>
      <c r="G69" s="59"/>
      <c r="I69" s="177"/>
    </row>
    <row r="70" spans="2:9" s="56" customFormat="1" ht="15.75" thickBot="1" x14ac:dyDescent="0.3">
      <c r="B70" s="159" t="s">
        <v>69</v>
      </c>
      <c r="C70" s="160"/>
      <c r="D70" s="160"/>
      <c r="E70" s="161">
        <f>SUM(E64:E69)</f>
        <v>8824.5500000000011</v>
      </c>
      <c r="F70" s="161">
        <f>SUM(F64:F69)</f>
        <v>8521.01</v>
      </c>
      <c r="G70" s="162"/>
      <c r="H70" s="178"/>
      <c r="I70" s="179"/>
    </row>
    <row r="71" spans="2:9" s="56" customFormat="1" ht="15.75" thickBot="1" x14ac:dyDescent="0.3">
      <c r="I71" s="151"/>
    </row>
    <row r="72" spans="2:9" s="56" customFormat="1" ht="15" x14ac:dyDescent="0.25">
      <c r="B72" s="154">
        <v>2016</v>
      </c>
      <c r="C72" s="155" t="s">
        <v>95</v>
      </c>
      <c r="D72" s="155" t="s">
        <v>94</v>
      </c>
      <c r="E72" s="156">
        <v>50000</v>
      </c>
      <c r="F72" s="157"/>
      <c r="G72" s="157"/>
      <c r="H72" s="242">
        <v>-50000</v>
      </c>
      <c r="I72" s="243" t="s">
        <v>125</v>
      </c>
    </row>
    <row r="73" spans="2:9" s="56" customFormat="1" ht="15.75" thickBot="1" x14ac:dyDescent="0.3">
      <c r="B73" s="159" t="s">
        <v>67</v>
      </c>
      <c r="C73" s="160"/>
      <c r="D73" s="160"/>
      <c r="E73" s="161">
        <f>SUM(E72)</f>
        <v>50000</v>
      </c>
      <c r="F73" s="161">
        <f>SUM(F72)</f>
        <v>0</v>
      </c>
      <c r="G73" s="162"/>
      <c r="H73" s="84"/>
      <c r="I73" s="163"/>
    </row>
    <row r="74" spans="2:9" s="56" customFormat="1" ht="15.75" thickBot="1" x14ac:dyDescent="0.3">
      <c r="B74" s="11"/>
      <c r="C74" s="11"/>
      <c r="D74" s="11"/>
      <c r="E74" s="11"/>
      <c r="F74" s="11"/>
      <c r="G74" s="11"/>
      <c r="H74" s="11"/>
      <c r="I74" s="12"/>
    </row>
    <row r="75" spans="2:9" s="11" customFormat="1" ht="15" x14ac:dyDescent="0.25">
      <c r="B75" s="154">
        <v>2015</v>
      </c>
      <c r="C75" s="155" t="s">
        <v>98</v>
      </c>
      <c r="D75" s="155" t="s">
        <v>99</v>
      </c>
      <c r="E75" s="164">
        <v>816.23</v>
      </c>
      <c r="F75" s="165"/>
      <c r="G75" s="165"/>
      <c r="H75" s="166"/>
      <c r="I75" s="167"/>
    </row>
    <row r="76" spans="2:9" s="11" customFormat="1" ht="15" x14ac:dyDescent="0.25">
      <c r="B76" s="168">
        <v>2015</v>
      </c>
      <c r="C76" s="169" t="s">
        <v>100</v>
      </c>
      <c r="D76" s="169" t="s">
        <v>99</v>
      </c>
      <c r="E76" s="170">
        <v>2718.69</v>
      </c>
      <c r="F76" s="60"/>
      <c r="G76" s="60"/>
      <c r="I76" s="171"/>
    </row>
    <row r="77" spans="2:9" s="11" customFormat="1" ht="15" x14ac:dyDescent="0.25">
      <c r="B77" s="168">
        <v>2015</v>
      </c>
      <c r="C77" s="169" t="s">
        <v>101</v>
      </c>
      <c r="D77" s="169" t="s">
        <v>102</v>
      </c>
      <c r="E77" s="170">
        <v>320</v>
      </c>
      <c r="F77" s="60"/>
      <c r="G77" s="60"/>
      <c r="H77" s="172"/>
      <c r="I77" s="173"/>
    </row>
    <row r="78" spans="2:9" s="11" customFormat="1" ht="15" x14ac:dyDescent="0.25">
      <c r="B78" s="168">
        <v>2015</v>
      </c>
      <c r="C78" s="169" t="s">
        <v>103</v>
      </c>
      <c r="D78" s="169" t="s">
        <v>104</v>
      </c>
      <c r="E78" s="170">
        <v>3036.4</v>
      </c>
      <c r="F78" s="60"/>
      <c r="G78" s="60"/>
      <c r="H78" s="172"/>
      <c r="I78" s="173"/>
    </row>
    <row r="79" spans="2:9" ht="30" x14ac:dyDescent="0.25">
      <c r="B79" s="168">
        <v>2015</v>
      </c>
      <c r="C79" s="169" t="s">
        <v>105</v>
      </c>
      <c r="D79" s="169" t="s">
        <v>104</v>
      </c>
      <c r="E79" s="170">
        <v>3525.53</v>
      </c>
      <c r="F79" s="60"/>
      <c r="G79" s="60"/>
      <c r="I79" s="173"/>
    </row>
    <row r="80" spans="2:9" ht="15" x14ac:dyDescent="0.25">
      <c r="B80" s="168">
        <v>2015</v>
      </c>
      <c r="C80" s="169" t="s">
        <v>106</v>
      </c>
      <c r="D80" s="169" t="s">
        <v>99</v>
      </c>
      <c r="E80" s="170">
        <v>991.93</v>
      </c>
      <c r="F80" s="60"/>
      <c r="G80" s="60"/>
      <c r="I80" s="173"/>
    </row>
    <row r="81" spans="2:9" ht="15" x14ac:dyDescent="0.25">
      <c r="B81" s="168">
        <v>2015</v>
      </c>
      <c r="C81" s="169" t="s">
        <v>107</v>
      </c>
      <c r="D81" s="169" t="s">
        <v>108</v>
      </c>
      <c r="E81" s="170">
        <v>6118.3</v>
      </c>
      <c r="F81" s="60"/>
      <c r="G81" s="60"/>
      <c r="I81" s="173"/>
    </row>
    <row r="82" spans="2:9" ht="15" x14ac:dyDescent="0.25">
      <c r="B82" s="168">
        <v>2015</v>
      </c>
      <c r="C82" s="169" t="s">
        <v>109</v>
      </c>
      <c r="D82" s="169" t="s">
        <v>108</v>
      </c>
      <c r="E82" s="170">
        <v>3580.61</v>
      </c>
      <c r="F82" s="60"/>
      <c r="G82" s="60"/>
      <c r="H82" s="172"/>
      <c r="I82" s="173"/>
    </row>
    <row r="83" spans="2:9" ht="15" x14ac:dyDescent="0.25">
      <c r="B83" s="168">
        <v>2015</v>
      </c>
      <c r="C83" s="169" t="s">
        <v>33</v>
      </c>
      <c r="D83" s="169" t="s">
        <v>108</v>
      </c>
      <c r="E83" s="170">
        <v>380.53</v>
      </c>
      <c r="F83" s="60"/>
      <c r="G83" s="60"/>
      <c r="I83" s="173"/>
    </row>
    <row r="84" spans="2:9" ht="15" x14ac:dyDescent="0.25">
      <c r="B84" s="168">
        <v>2015</v>
      </c>
      <c r="C84" s="169" t="s">
        <v>110</v>
      </c>
      <c r="D84" s="169" t="s">
        <v>108</v>
      </c>
      <c r="E84" s="170">
        <v>1927</v>
      </c>
      <c r="F84" s="60"/>
      <c r="G84" s="60"/>
      <c r="I84" s="173"/>
    </row>
    <row r="85" spans="2:9" ht="15" x14ac:dyDescent="0.25">
      <c r="B85" s="168">
        <v>2015</v>
      </c>
      <c r="C85" s="169" t="s">
        <v>111</v>
      </c>
      <c r="D85" s="169" t="s">
        <v>108</v>
      </c>
      <c r="E85" s="170">
        <v>1067.73</v>
      </c>
      <c r="F85" s="60"/>
      <c r="G85" s="60"/>
      <c r="I85" s="173"/>
    </row>
    <row r="86" spans="2:9" ht="15" x14ac:dyDescent="0.25">
      <c r="B86" s="168">
        <v>2015</v>
      </c>
      <c r="C86" s="169" t="s">
        <v>112</v>
      </c>
      <c r="D86" s="169" t="s">
        <v>113</v>
      </c>
      <c r="E86" s="170">
        <v>1850</v>
      </c>
      <c r="F86" s="60"/>
      <c r="G86" s="60"/>
      <c r="I86" s="173"/>
    </row>
    <row r="87" spans="2:9" ht="15" x14ac:dyDescent="0.25">
      <c r="B87" s="168">
        <v>2015</v>
      </c>
      <c r="C87" s="59"/>
      <c r="D87" s="169" t="s">
        <v>113</v>
      </c>
      <c r="E87" s="60"/>
      <c r="F87" s="61">
        <v>4072.62</v>
      </c>
      <c r="G87" s="61"/>
      <c r="I87" s="173"/>
    </row>
    <row r="88" spans="2:9" ht="15" x14ac:dyDescent="0.25">
      <c r="B88" s="168">
        <v>2015</v>
      </c>
      <c r="C88" s="169" t="s">
        <v>114</v>
      </c>
      <c r="D88" s="169" t="s">
        <v>108</v>
      </c>
      <c r="E88" s="170">
        <v>404.09</v>
      </c>
      <c r="F88" s="60"/>
      <c r="G88" s="60"/>
      <c r="I88" s="173"/>
    </row>
    <row r="89" spans="2:9" ht="15" x14ac:dyDescent="0.25">
      <c r="B89" s="168">
        <v>2015</v>
      </c>
      <c r="C89" s="169" t="s">
        <v>115</v>
      </c>
      <c r="D89" s="169" t="s">
        <v>108</v>
      </c>
      <c r="E89" s="170">
        <v>2060.0500000000002</v>
      </c>
      <c r="F89" s="60"/>
      <c r="G89" s="60"/>
      <c r="I89" s="173"/>
    </row>
    <row r="90" spans="2:9" ht="13.5" thickBot="1" x14ac:dyDescent="0.25">
      <c r="B90" s="174" t="s">
        <v>97</v>
      </c>
      <c r="C90" s="160"/>
      <c r="D90" s="160"/>
      <c r="E90" s="161">
        <f>SUM(E75:E89)</f>
        <v>28797.09</v>
      </c>
      <c r="F90" s="161">
        <f>SUM(F75:F89)</f>
        <v>4072.62</v>
      </c>
      <c r="G90" s="162"/>
      <c r="H90" s="84"/>
      <c r="I90" s="163"/>
    </row>
  </sheetData>
  <pageMargins left="0.25" right="0.25" top="0.75" bottom="0.75" header="0.3" footer="0.3"/>
  <pageSetup paperSize="9" scale="65" orientation="landscape" r:id="rId1"/>
  <headerFooter>
    <oddHeader>&amp;C&amp;"Arial,Negrita"&amp;16&amp;A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44B4-9D07-4E66-83BE-C050E19917CD}">
  <dimension ref="A1:AI12"/>
  <sheetViews>
    <sheetView zoomScaleNormal="10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E1" sqref="E1:Q1048576"/>
    </sheetView>
  </sheetViews>
  <sheetFormatPr baseColWidth="10" defaultColWidth="11.42578125" defaultRowHeight="12.75" x14ac:dyDescent="0.2"/>
  <cols>
    <col min="1" max="1" width="23.140625" customWidth="1"/>
    <col min="2" max="2" width="15.42578125" hidden="1" customWidth="1"/>
    <col min="3" max="3" width="11.140625" hidden="1" customWidth="1"/>
    <col min="4" max="4" width="16.42578125" style="18" hidden="1" customWidth="1"/>
    <col min="5" max="5" width="15.85546875" hidden="1" customWidth="1"/>
    <col min="6" max="6" width="0.140625" hidden="1" customWidth="1"/>
    <col min="7" max="10" width="14.5703125" hidden="1" customWidth="1"/>
    <col min="11" max="12" width="15.42578125" hidden="1" customWidth="1"/>
    <col min="13" max="13" width="15.85546875" hidden="1" customWidth="1"/>
    <col min="14" max="14" width="0.42578125" hidden="1" customWidth="1"/>
    <col min="15" max="15" width="15.85546875" hidden="1" customWidth="1"/>
    <col min="16" max="16" width="15.5703125" hidden="1" customWidth="1"/>
    <col min="17" max="17" width="14.28515625" hidden="1" customWidth="1"/>
    <col min="18" max="18" width="14.5703125" hidden="1" customWidth="1"/>
    <col min="19" max="19" width="17.5703125" hidden="1" customWidth="1"/>
    <col min="20" max="20" width="15.42578125" hidden="1" customWidth="1"/>
    <col min="21" max="21" width="13.28515625" customWidth="1"/>
    <col min="22" max="22" width="15.42578125" hidden="1" customWidth="1"/>
    <col min="23" max="23" width="12.85546875" hidden="1" customWidth="1"/>
    <col min="24" max="24" width="11.42578125" hidden="1" customWidth="1"/>
    <col min="25" max="25" width="13" customWidth="1"/>
    <col min="26" max="26" width="0.28515625" customWidth="1"/>
    <col min="27" max="28" width="11.42578125" hidden="1" customWidth="1"/>
    <col min="29" max="29" width="12" customWidth="1"/>
    <col min="30" max="30" width="0.28515625" customWidth="1"/>
    <col min="31" max="31" width="12.140625" hidden="1" customWidth="1"/>
    <col min="32" max="32" width="14.5703125" hidden="1" customWidth="1"/>
    <col min="33" max="34" width="14.5703125" customWidth="1"/>
    <col min="35" max="35" width="19.7109375" style="142" customWidth="1"/>
    <col min="260" max="260" width="23.85546875" customWidth="1"/>
    <col min="261" max="261" width="15.42578125" customWidth="1"/>
    <col min="262" max="262" width="11.140625" bestFit="1" customWidth="1"/>
    <col min="263" max="263" width="16.42578125" customWidth="1"/>
    <col min="264" max="264" width="15.85546875" customWidth="1"/>
    <col min="265" max="265" width="14.7109375" customWidth="1"/>
    <col min="266" max="269" width="14.5703125" customWidth="1"/>
    <col min="270" max="271" width="15.42578125" customWidth="1"/>
    <col min="272" max="272" width="15.85546875" customWidth="1"/>
    <col min="273" max="273" width="15" customWidth="1"/>
    <col min="274" max="274" width="15.85546875" customWidth="1"/>
    <col min="275" max="275" width="15.5703125" customWidth="1"/>
    <col min="276" max="277" width="14.5703125" bestFit="1" customWidth="1"/>
    <col min="278" max="278" width="17.5703125" customWidth="1"/>
    <col min="279" max="280" width="15.42578125" customWidth="1"/>
    <col min="281" max="281" width="14.42578125" customWidth="1"/>
    <col min="516" max="516" width="23.85546875" customWidth="1"/>
    <col min="517" max="517" width="15.42578125" customWidth="1"/>
    <col min="518" max="518" width="11.140625" bestFit="1" customWidth="1"/>
    <col min="519" max="519" width="16.42578125" customWidth="1"/>
    <col min="520" max="520" width="15.85546875" customWidth="1"/>
    <col min="521" max="521" width="14.7109375" customWidth="1"/>
    <col min="522" max="525" width="14.5703125" customWidth="1"/>
    <col min="526" max="527" width="15.42578125" customWidth="1"/>
    <col min="528" max="528" width="15.85546875" customWidth="1"/>
    <col min="529" max="529" width="15" customWidth="1"/>
    <col min="530" max="530" width="15.85546875" customWidth="1"/>
    <col min="531" max="531" width="15.5703125" customWidth="1"/>
    <col min="532" max="533" width="14.5703125" bestFit="1" customWidth="1"/>
    <col min="534" max="534" width="17.5703125" customWidth="1"/>
    <col min="535" max="536" width="15.42578125" customWidth="1"/>
    <col min="537" max="537" width="14.42578125" customWidth="1"/>
    <col min="772" max="772" width="23.85546875" customWidth="1"/>
    <col min="773" max="773" width="15.42578125" customWidth="1"/>
    <col min="774" max="774" width="11.140625" bestFit="1" customWidth="1"/>
    <col min="775" max="775" width="16.42578125" customWidth="1"/>
    <col min="776" max="776" width="15.85546875" customWidth="1"/>
    <col min="777" max="777" width="14.7109375" customWidth="1"/>
    <col min="778" max="781" width="14.5703125" customWidth="1"/>
    <col min="782" max="783" width="15.42578125" customWidth="1"/>
    <col min="784" max="784" width="15.85546875" customWidth="1"/>
    <col min="785" max="785" width="15" customWidth="1"/>
    <col min="786" max="786" width="15.85546875" customWidth="1"/>
    <col min="787" max="787" width="15.5703125" customWidth="1"/>
    <col min="788" max="789" width="14.5703125" bestFit="1" customWidth="1"/>
    <col min="790" max="790" width="17.5703125" customWidth="1"/>
    <col min="791" max="792" width="15.42578125" customWidth="1"/>
    <col min="793" max="793" width="14.42578125" customWidth="1"/>
    <col min="1028" max="1028" width="23.85546875" customWidth="1"/>
    <col min="1029" max="1029" width="15.42578125" customWidth="1"/>
    <col min="1030" max="1030" width="11.140625" bestFit="1" customWidth="1"/>
    <col min="1031" max="1031" width="16.42578125" customWidth="1"/>
    <col min="1032" max="1032" width="15.85546875" customWidth="1"/>
    <col min="1033" max="1033" width="14.7109375" customWidth="1"/>
    <col min="1034" max="1037" width="14.5703125" customWidth="1"/>
    <col min="1038" max="1039" width="15.42578125" customWidth="1"/>
    <col min="1040" max="1040" width="15.85546875" customWidth="1"/>
    <col min="1041" max="1041" width="15" customWidth="1"/>
    <col min="1042" max="1042" width="15.85546875" customWidth="1"/>
    <col min="1043" max="1043" width="15.5703125" customWidth="1"/>
    <col min="1044" max="1045" width="14.5703125" bestFit="1" customWidth="1"/>
    <col min="1046" max="1046" width="17.5703125" customWidth="1"/>
    <col min="1047" max="1048" width="15.42578125" customWidth="1"/>
    <col min="1049" max="1049" width="14.42578125" customWidth="1"/>
    <col min="1284" max="1284" width="23.85546875" customWidth="1"/>
    <col min="1285" max="1285" width="15.42578125" customWidth="1"/>
    <col min="1286" max="1286" width="11.140625" bestFit="1" customWidth="1"/>
    <col min="1287" max="1287" width="16.42578125" customWidth="1"/>
    <col min="1288" max="1288" width="15.85546875" customWidth="1"/>
    <col min="1289" max="1289" width="14.7109375" customWidth="1"/>
    <col min="1290" max="1293" width="14.5703125" customWidth="1"/>
    <col min="1294" max="1295" width="15.42578125" customWidth="1"/>
    <col min="1296" max="1296" width="15.85546875" customWidth="1"/>
    <col min="1297" max="1297" width="15" customWidth="1"/>
    <col min="1298" max="1298" width="15.85546875" customWidth="1"/>
    <col min="1299" max="1299" width="15.5703125" customWidth="1"/>
    <col min="1300" max="1301" width="14.5703125" bestFit="1" customWidth="1"/>
    <col min="1302" max="1302" width="17.5703125" customWidth="1"/>
    <col min="1303" max="1304" width="15.42578125" customWidth="1"/>
    <col min="1305" max="1305" width="14.42578125" customWidth="1"/>
    <col min="1540" max="1540" width="23.85546875" customWidth="1"/>
    <col min="1541" max="1541" width="15.42578125" customWidth="1"/>
    <col min="1542" max="1542" width="11.140625" bestFit="1" customWidth="1"/>
    <col min="1543" max="1543" width="16.42578125" customWidth="1"/>
    <col min="1544" max="1544" width="15.85546875" customWidth="1"/>
    <col min="1545" max="1545" width="14.7109375" customWidth="1"/>
    <col min="1546" max="1549" width="14.5703125" customWidth="1"/>
    <col min="1550" max="1551" width="15.42578125" customWidth="1"/>
    <col min="1552" max="1552" width="15.85546875" customWidth="1"/>
    <col min="1553" max="1553" width="15" customWidth="1"/>
    <col min="1554" max="1554" width="15.85546875" customWidth="1"/>
    <col min="1555" max="1555" width="15.5703125" customWidth="1"/>
    <col min="1556" max="1557" width="14.5703125" bestFit="1" customWidth="1"/>
    <col min="1558" max="1558" width="17.5703125" customWidth="1"/>
    <col min="1559" max="1560" width="15.42578125" customWidth="1"/>
    <col min="1561" max="1561" width="14.42578125" customWidth="1"/>
    <col min="1796" max="1796" width="23.85546875" customWidth="1"/>
    <col min="1797" max="1797" width="15.42578125" customWidth="1"/>
    <col min="1798" max="1798" width="11.140625" bestFit="1" customWidth="1"/>
    <col min="1799" max="1799" width="16.42578125" customWidth="1"/>
    <col min="1800" max="1800" width="15.85546875" customWidth="1"/>
    <col min="1801" max="1801" width="14.7109375" customWidth="1"/>
    <col min="1802" max="1805" width="14.5703125" customWidth="1"/>
    <col min="1806" max="1807" width="15.42578125" customWidth="1"/>
    <col min="1808" max="1808" width="15.85546875" customWidth="1"/>
    <col min="1809" max="1809" width="15" customWidth="1"/>
    <col min="1810" max="1810" width="15.85546875" customWidth="1"/>
    <col min="1811" max="1811" width="15.5703125" customWidth="1"/>
    <col min="1812" max="1813" width="14.5703125" bestFit="1" customWidth="1"/>
    <col min="1814" max="1814" width="17.5703125" customWidth="1"/>
    <col min="1815" max="1816" width="15.42578125" customWidth="1"/>
    <col min="1817" max="1817" width="14.42578125" customWidth="1"/>
    <col min="2052" max="2052" width="23.85546875" customWidth="1"/>
    <col min="2053" max="2053" width="15.42578125" customWidth="1"/>
    <col min="2054" max="2054" width="11.140625" bestFit="1" customWidth="1"/>
    <col min="2055" max="2055" width="16.42578125" customWidth="1"/>
    <col min="2056" max="2056" width="15.85546875" customWidth="1"/>
    <col min="2057" max="2057" width="14.7109375" customWidth="1"/>
    <col min="2058" max="2061" width="14.5703125" customWidth="1"/>
    <col min="2062" max="2063" width="15.42578125" customWidth="1"/>
    <col min="2064" max="2064" width="15.85546875" customWidth="1"/>
    <col min="2065" max="2065" width="15" customWidth="1"/>
    <col min="2066" max="2066" width="15.85546875" customWidth="1"/>
    <col min="2067" max="2067" width="15.5703125" customWidth="1"/>
    <col min="2068" max="2069" width="14.5703125" bestFit="1" customWidth="1"/>
    <col min="2070" max="2070" width="17.5703125" customWidth="1"/>
    <col min="2071" max="2072" width="15.42578125" customWidth="1"/>
    <col min="2073" max="2073" width="14.42578125" customWidth="1"/>
    <col min="2308" max="2308" width="23.85546875" customWidth="1"/>
    <col min="2309" max="2309" width="15.42578125" customWidth="1"/>
    <col min="2310" max="2310" width="11.140625" bestFit="1" customWidth="1"/>
    <col min="2311" max="2311" width="16.42578125" customWidth="1"/>
    <col min="2312" max="2312" width="15.85546875" customWidth="1"/>
    <col min="2313" max="2313" width="14.7109375" customWidth="1"/>
    <col min="2314" max="2317" width="14.5703125" customWidth="1"/>
    <col min="2318" max="2319" width="15.42578125" customWidth="1"/>
    <col min="2320" max="2320" width="15.85546875" customWidth="1"/>
    <col min="2321" max="2321" width="15" customWidth="1"/>
    <col min="2322" max="2322" width="15.85546875" customWidth="1"/>
    <col min="2323" max="2323" width="15.5703125" customWidth="1"/>
    <col min="2324" max="2325" width="14.5703125" bestFit="1" customWidth="1"/>
    <col min="2326" max="2326" width="17.5703125" customWidth="1"/>
    <col min="2327" max="2328" width="15.42578125" customWidth="1"/>
    <col min="2329" max="2329" width="14.42578125" customWidth="1"/>
    <col min="2564" max="2564" width="23.85546875" customWidth="1"/>
    <col min="2565" max="2565" width="15.42578125" customWidth="1"/>
    <col min="2566" max="2566" width="11.140625" bestFit="1" customWidth="1"/>
    <col min="2567" max="2567" width="16.42578125" customWidth="1"/>
    <col min="2568" max="2568" width="15.85546875" customWidth="1"/>
    <col min="2569" max="2569" width="14.7109375" customWidth="1"/>
    <col min="2570" max="2573" width="14.5703125" customWidth="1"/>
    <col min="2574" max="2575" width="15.42578125" customWidth="1"/>
    <col min="2576" max="2576" width="15.85546875" customWidth="1"/>
    <col min="2577" max="2577" width="15" customWidth="1"/>
    <col min="2578" max="2578" width="15.85546875" customWidth="1"/>
    <col min="2579" max="2579" width="15.5703125" customWidth="1"/>
    <col min="2580" max="2581" width="14.5703125" bestFit="1" customWidth="1"/>
    <col min="2582" max="2582" width="17.5703125" customWidth="1"/>
    <col min="2583" max="2584" width="15.42578125" customWidth="1"/>
    <col min="2585" max="2585" width="14.42578125" customWidth="1"/>
    <col min="2820" max="2820" width="23.85546875" customWidth="1"/>
    <col min="2821" max="2821" width="15.42578125" customWidth="1"/>
    <col min="2822" max="2822" width="11.140625" bestFit="1" customWidth="1"/>
    <col min="2823" max="2823" width="16.42578125" customWidth="1"/>
    <col min="2824" max="2824" width="15.85546875" customWidth="1"/>
    <col min="2825" max="2825" width="14.7109375" customWidth="1"/>
    <col min="2826" max="2829" width="14.5703125" customWidth="1"/>
    <col min="2830" max="2831" width="15.42578125" customWidth="1"/>
    <col min="2832" max="2832" width="15.85546875" customWidth="1"/>
    <col min="2833" max="2833" width="15" customWidth="1"/>
    <col min="2834" max="2834" width="15.85546875" customWidth="1"/>
    <col min="2835" max="2835" width="15.5703125" customWidth="1"/>
    <col min="2836" max="2837" width="14.5703125" bestFit="1" customWidth="1"/>
    <col min="2838" max="2838" width="17.5703125" customWidth="1"/>
    <col min="2839" max="2840" width="15.42578125" customWidth="1"/>
    <col min="2841" max="2841" width="14.42578125" customWidth="1"/>
    <col min="3076" max="3076" width="23.85546875" customWidth="1"/>
    <col min="3077" max="3077" width="15.42578125" customWidth="1"/>
    <col min="3078" max="3078" width="11.140625" bestFit="1" customWidth="1"/>
    <col min="3079" max="3079" width="16.42578125" customWidth="1"/>
    <col min="3080" max="3080" width="15.85546875" customWidth="1"/>
    <col min="3081" max="3081" width="14.7109375" customWidth="1"/>
    <col min="3082" max="3085" width="14.5703125" customWidth="1"/>
    <col min="3086" max="3087" width="15.42578125" customWidth="1"/>
    <col min="3088" max="3088" width="15.85546875" customWidth="1"/>
    <col min="3089" max="3089" width="15" customWidth="1"/>
    <col min="3090" max="3090" width="15.85546875" customWidth="1"/>
    <col min="3091" max="3091" width="15.5703125" customWidth="1"/>
    <col min="3092" max="3093" width="14.5703125" bestFit="1" customWidth="1"/>
    <col min="3094" max="3094" width="17.5703125" customWidth="1"/>
    <col min="3095" max="3096" width="15.42578125" customWidth="1"/>
    <col min="3097" max="3097" width="14.42578125" customWidth="1"/>
    <col min="3332" max="3332" width="23.85546875" customWidth="1"/>
    <col min="3333" max="3333" width="15.42578125" customWidth="1"/>
    <col min="3334" max="3334" width="11.140625" bestFit="1" customWidth="1"/>
    <col min="3335" max="3335" width="16.42578125" customWidth="1"/>
    <col min="3336" max="3336" width="15.85546875" customWidth="1"/>
    <col min="3337" max="3337" width="14.7109375" customWidth="1"/>
    <col min="3338" max="3341" width="14.5703125" customWidth="1"/>
    <col min="3342" max="3343" width="15.42578125" customWidth="1"/>
    <col min="3344" max="3344" width="15.85546875" customWidth="1"/>
    <col min="3345" max="3345" width="15" customWidth="1"/>
    <col min="3346" max="3346" width="15.85546875" customWidth="1"/>
    <col min="3347" max="3347" width="15.5703125" customWidth="1"/>
    <col min="3348" max="3349" width="14.5703125" bestFit="1" customWidth="1"/>
    <col min="3350" max="3350" width="17.5703125" customWidth="1"/>
    <col min="3351" max="3352" width="15.42578125" customWidth="1"/>
    <col min="3353" max="3353" width="14.42578125" customWidth="1"/>
    <col min="3588" max="3588" width="23.85546875" customWidth="1"/>
    <col min="3589" max="3589" width="15.42578125" customWidth="1"/>
    <col min="3590" max="3590" width="11.140625" bestFit="1" customWidth="1"/>
    <col min="3591" max="3591" width="16.42578125" customWidth="1"/>
    <col min="3592" max="3592" width="15.85546875" customWidth="1"/>
    <col min="3593" max="3593" width="14.7109375" customWidth="1"/>
    <col min="3594" max="3597" width="14.5703125" customWidth="1"/>
    <col min="3598" max="3599" width="15.42578125" customWidth="1"/>
    <col min="3600" max="3600" width="15.85546875" customWidth="1"/>
    <col min="3601" max="3601" width="15" customWidth="1"/>
    <col min="3602" max="3602" width="15.85546875" customWidth="1"/>
    <col min="3603" max="3603" width="15.5703125" customWidth="1"/>
    <col min="3604" max="3605" width="14.5703125" bestFit="1" customWidth="1"/>
    <col min="3606" max="3606" width="17.5703125" customWidth="1"/>
    <col min="3607" max="3608" width="15.42578125" customWidth="1"/>
    <col min="3609" max="3609" width="14.42578125" customWidth="1"/>
    <col min="3844" max="3844" width="23.85546875" customWidth="1"/>
    <col min="3845" max="3845" width="15.42578125" customWidth="1"/>
    <col min="3846" max="3846" width="11.140625" bestFit="1" customWidth="1"/>
    <col min="3847" max="3847" width="16.42578125" customWidth="1"/>
    <col min="3848" max="3848" width="15.85546875" customWidth="1"/>
    <col min="3849" max="3849" width="14.7109375" customWidth="1"/>
    <col min="3850" max="3853" width="14.5703125" customWidth="1"/>
    <col min="3854" max="3855" width="15.42578125" customWidth="1"/>
    <col min="3856" max="3856" width="15.85546875" customWidth="1"/>
    <col min="3857" max="3857" width="15" customWidth="1"/>
    <col min="3858" max="3858" width="15.85546875" customWidth="1"/>
    <col min="3859" max="3859" width="15.5703125" customWidth="1"/>
    <col min="3860" max="3861" width="14.5703125" bestFit="1" customWidth="1"/>
    <col min="3862" max="3862" width="17.5703125" customWidth="1"/>
    <col min="3863" max="3864" width="15.42578125" customWidth="1"/>
    <col min="3865" max="3865" width="14.42578125" customWidth="1"/>
    <col min="4100" max="4100" width="23.85546875" customWidth="1"/>
    <col min="4101" max="4101" width="15.42578125" customWidth="1"/>
    <col min="4102" max="4102" width="11.140625" bestFit="1" customWidth="1"/>
    <col min="4103" max="4103" width="16.42578125" customWidth="1"/>
    <col min="4104" max="4104" width="15.85546875" customWidth="1"/>
    <col min="4105" max="4105" width="14.7109375" customWidth="1"/>
    <col min="4106" max="4109" width="14.5703125" customWidth="1"/>
    <col min="4110" max="4111" width="15.42578125" customWidth="1"/>
    <col min="4112" max="4112" width="15.85546875" customWidth="1"/>
    <col min="4113" max="4113" width="15" customWidth="1"/>
    <col min="4114" max="4114" width="15.85546875" customWidth="1"/>
    <col min="4115" max="4115" width="15.5703125" customWidth="1"/>
    <col min="4116" max="4117" width="14.5703125" bestFit="1" customWidth="1"/>
    <col min="4118" max="4118" width="17.5703125" customWidth="1"/>
    <col min="4119" max="4120" width="15.42578125" customWidth="1"/>
    <col min="4121" max="4121" width="14.42578125" customWidth="1"/>
    <col min="4356" max="4356" width="23.85546875" customWidth="1"/>
    <col min="4357" max="4357" width="15.42578125" customWidth="1"/>
    <col min="4358" max="4358" width="11.140625" bestFit="1" customWidth="1"/>
    <col min="4359" max="4359" width="16.42578125" customWidth="1"/>
    <col min="4360" max="4360" width="15.85546875" customWidth="1"/>
    <col min="4361" max="4361" width="14.7109375" customWidth="1"/>
    <col min="4362" max="4365" width="14.5703125" customWidth="1"/>
    <col min="4366" max="4367" width="15.42578125" customWidth="1"/>
    <col min="4368" max="4368" width="15.85546875" customWidth="1"/>
    <col min="4369" max="4369" width="15" customWidth="1"/>
    <col min="4370" max="4370" width="15.85546875" customWidth="1"/>
    <col min="4371" max="4371" width="15.5703125" customWidth="1"/>
    <col min="4372" max="4373" width="14.5703125" bestFit="1" customWidth="1"/>
    <col min="4374" max="4374" width="17.5703125" customWidth="1"/>
    <col min="4375" max="4376" width="15.42578125" customWidth="1"/>
    <col min="4377" max="4377" width="14.42578125" customWidth="1"/>
    <col min="4612" max="4612" width="23.85546875" customWidth="1"/>
    <col min="4613" max="4613" width="15.42578125" customWidth="1"/>
    <col min="4614" max="4614" width="11.140625" bestFit="1" customWidth="1"/>
    <col min="4615" max="4615" width="16.42578125" customWidth="1"/>
    <col min="4616" max="4616" width="15.85546875" customWidth="1"/>
    <col min="4617" max="4617" width="14.7109375" customWidth="1"/>
    <col min="4618" max="4621" width="14.5703125" customWidth="1"/>
    <col min="4622" max="4623" width="15.42578125" customWidth="1"/>
    <col min="4624" max="4624" width="15.85546875" customWidth="1"/>
    <col min="4625" max="4625" width="15" customWidth="1"/>
    <col min="4626" max="4626" width="15.85546875" customWidth="1"/>
    <col min="4627" max="4627" width="15.5703125" customWidth="1"/>
    <col min="4628" max="4629" width="14.5703125" bestFit="1" customWidth="1"/>
    <col min="4630" max="4630" width="17.5703125" customWidth="1"/>
    <col min="4631" max="4632" width="15.42578125" customWidth="1"/>
    <col min="4633" max="4633" width="14.42578125" customWidth="1"/>
    <col min="4868" max="4868" width="23.85546875" customWidth="1"/>
    <col min="4869" max="4869" width="15.42578125" customWidth="1"/>
    <col min="4870" max="4870" width="11.140625" bestFit="1" customWidth="1"/>
    <col min="4871" max="4871" width="16.42578125" customWidth="1"/>
    <col min="4872" max="4872" width="15.85546875" customWidth="1"/>
    <col min="4873" max="4873" width="14.7109375" customWidth="1"/>
    <col min="4874" max="4877" width="14.5703125" customWidth="1"/>
    <col min="4878" max="4879" width="15.42578125" customWidth="1"/>
    <col min="4880" max="4880" width="15.85546875" customWidth="1"/>
    <col min="4881" max="4881" width="15" customWidth="1"/>
    <col min="4882" max="4882" width="15.85546875" customWidth="1"/>
    <col min="4883" max="4883" width="15.5703125" customWidth="1"/>
    <col min="4884" max="4885" width="14.5703125" bestFit="1" customWidth="1"/>
    <col min="4886" max="4886" width="17.5703125" customWidth="1"/>
    <col min="4887" max="4888" width="15.42578125" customWidth="1"/>
    <col min="4889" max="4889" width="14.42578125" customWidth="1"/>
    <col min="5124" max="5124" width="23.85546875" customWidth="1"/>
    <col min="5125" max="5125" width="15.42578125" customWidth="1"/>
    <col min="5126" max="5126" width="11.140625" bestFit="1" customWidth="1"/>
    <col min="5127" max="5127" width="16.42578125" customWidth="1"/>
    <col min="5128" max="5128" width="15.85546875" customWidth="1"/>
    <col min="5129" max="5129" width="14.7109375" customWidth="1"/>
    <col min="5130" max="5133" width="14.5703125" customWidth="1"/>
    <col min="5134" max="5135" width="15.42578125" customWidth="1"/>
    <col min="5136" max="5136" width="15.85546875" customWidth="1"/>
    <col min="5137" max="5137" width="15" customWidth="1"/>
    <col min="5138" max="5138" width="15.85546875" customWidth="1"/>
    <col min="5139" max="5139" width="15.5703125" customWidth="1"/>
    <col min="5140" max="5141" width="14.5703125" bestFit="1" customWidth="1"/>
    <col min="5142" max="5142" width="17.5703125" customWidth="1"/>
    <col min="5143" max="5144" width="15.42578125" customWidth="1"/>
    <col min="5145" max="5145" width="14.42578125" customWidth="1"/>
    <col min="5380" max="5380" width="23.85546875" customWidth="1"/>
    <col min="5381" max="5381" width="15.42578125" customWidth="1"/>
    <col min="5382" max="5382" width="11.140625" bestFit="1" customWidth="1"/>
    <col min="5383" max="5383" width="16.42578125" customWidth="1"/>
    <col min="5384" max="5384" width="15.85546875" customWidth="1"/>
    <col min="5385" max="5385" width="14.7109375" customWidth="1"/>
    <col min="5386" max="5389" width="14.5703125" customWidth="1"/>
    <col min="5390" max="5391" width="15.42578125" customWidth="1"/>
    <col min="5392" max="5392" width="15.85546875" customWidth="1"/>
    <col min="5393" max="5393" width="15" customWidth="1"/>
    <col min="5394" max="5394" width="15.85546875" customWidth="1"/>
    <col min="5395" max="5395" width="15.5703125" customWidth="1"/>
    <col min="5396" max="5397" width="14.5703125" bestFit="1" customWidth="1"/>
    <col min="5398" max="5398" width="17.5703125" customWidth="1"/>
    <col min="5399" max="5400" width="15.42578125" customWidth="1"/>
    <col min="5401" max="5401" width="14.42578125" customWidth="1"/>
    <col min="5636" max="5636" width="23.85546875" customWidth="1"/>
    <col min="5637" max="5637" width="15.42578125" customWidth="1"/>
    <col min="5638" max="5638" width="11.140625" bestFit="1" customWidth="1"/>
    <col min="5639" max="5639" width="16.42578125" customWidth="1"/>
    <col min="5640" max="5640" width="15.85546875" customWidth="1"/>
    <col min="5641" max="5641" width="14.7109375" customWidth="1"/>
    <col min="5642" max="5645" width="14.5703125" customWidth="1"/>
    <col min="5646" max="5647" width="15.42578125" customWidth="1"/>
    <col min="5648" max="5648" width="15.85546875" customWidth="1"/>
    <col min="5649" max="5649" width="15" customWidth="1"/>
    <col min="5650" max="5650" width="15.85546875" customWidth="1"/>
    <col min="5651" max="5651" width="15.5703125" customWidth="1"/>
    <col min="5652" max="5653" width="14.5703125" bestFit="1" customWidth="1"/>
    <col min="5654" max="5654" width="17.5703125" customWidth="1"/>
    <col min="5655" max="5656" width="15.42578125" customWidth="1"/>
    <col min="5657" max="5657" width="14.42578125" customWidth="1"/>
    <col min="5892" max="5892" width="23.85546875" customWidth="1"/>
    <col min="5893" max="5893" width="15.42578125" customWidth="1"/>
    <col min="5894" max="5894" width="11.140625" bestFit="1" customWidth="1"/>
    <col min="5895" max="5895" width="16.42578125" customWidth="1"/>
    <col min="5896" max="5896" width="15.85546875" customWidth="1"/>
    <col min="5897" max="5897" width="14.7109375" customWidth="1"/>
    <col min="5898" max="5901" width="14.5703125" customWidth="1"/>
    <col min="5902" max="5903" width="15.42578125" customWidth="1"/>
    <col min="5904" max="5904" width="15.85546875" customWidth="1"/>
    <col min="5905" max="5905" width="15" customWidth="1"/>
    <col min="5906" max="5906" width="15.85546875" customWidth="1"/>
    <col min="5907" max="5907" width="15.5703125" customWidth="1"/>
    <col min="5908" max="5909" width="14.5703125" bestFit="1" customWidth="1"/>
    <col min="5910" max="5910" width="17.5703125" customWidth="1"/>
    <col min="5911" max="5912" width="15.42578125" customWidth="1"/>
    <col min="5913" max="5913" width="14.42578125" customWidth="1"/>
    <col min="6148" max="6148" width="23.85546875" customWidth="1"/>
    <col min="6149" max="6149" width="15.42578125" customWidth="1"/>
    <col min="6150" max="6150" width="11.140625" bestFit="1" customWidth="1"/>
    <col min="6151" max="6151" width="16.42578125" customWidth="1"/>
    <col min="6152" max="6152" width="15.85546875" customWidth="1"/>
    <col min="6153" max="6153" width="14.7109375" customWidth="1"/>
    <col min="6154" max="6157" width="14.5703125" customWidth="1"/>
    <col min="6158" max="6159" width="15.42578125" customWidth="1"/>
    <col min="6160" max="6160" width="15.85546875" customWidth="1"/>
    <col min="6161" max="6161" width="15" customWidth="1"/>
    <col min="6162" max="6162" width="15.85546875" customWidth="1"/>
    <col min="6163" max="6163" width="15.5703125" customWidth="1"/>
    <col min="6164" max="6165" width="14.5703125" bestFit="1" customWidth="1"/>
    <col min="6166" max="6166" width="17.5703125" customWidth="1"/>
    <col min="6167" max="6168" width="15.42578125" customWidth="1"/>
    <col min="6169" max="6169" width="14.42578125" customWidth="1"/>
    <col min="6404" max="6404" width="23.85546875" customWidth="1"/>
    <col min="6405" max="6405" width="15.42578125" customWidth="1"/>
    <col min="6406" max="6406" width="11.140625" bestFit="1" customWidth="1"/>
    <col min="6407" max="6407" width="16.42578125" customWidth="1"/>
    <col min="6408" max="6408" width="15.85546875" customWidth="1"/>
    <col min="6409" max="6409" width="14.7109375" customWidth="1"/>
    <col min="6410" max="6413" width="14.5703125" customWidth="1"/>
    <col min="6414" max="6415" width="15.42578125" customWidth="1"/>
    <col min="6416" max="6416" width="15.85546875" customWidth="1"/>
    <col min="6417" max="6417" width="15" customWidth="1"/>
    <col min="6418" max="6418" width="15.85546875" customWidth="1"/>
    <col min="6419" max="6419" width="15.5703125" customWidth="1"/>
    <col min="6420" max="6421" width="14.5703125" bestFit="1" customWidth="1"/>
    <col min="6422" max="6422" width="17.5703125" customWidth="1"/>
    <col min="6423" max="6424" width="15.42578125" customWidth="1"/>
    <col min="6425" max="6425" width="14.42578125" customWidth="1"/>
    <col min="6660" max="6660" width="23.85546875" customWidth="1"/>
    <col min="6661" max="6661" width="15.42578125" customWidth="1"/>
    <col min="6662" max="6662" width="11.140625" bestFit="1" customWidth="1"/>
    <col min="6663" max="6663" width="16.42578125" customWidth="1"/>
    <col min="6664" max="6664" width="15.85546875" customWidth="1"/>
    <col min="6665" max="6665" width="14.7109375" customWidth="1"/>
    <col min="6666" max="6669" width="14.5703125" customWidth="1"/>
    <col min="6670" max="6671" width="15.42578125" customWidth="1"/>
    <col min="6672" max="6672" width="15.85546875" customWidth="1"/>
    <col min="6673" max="6673" width="15" customWidth="1"/>
    <col min="6674" max="6674" width="15.85546875" customWidth="1"/>
    <col min="6675" max="6675" width="15.5703125" customWidth="1"/>
    <col min="6676" max="6677" width="14.5703125" bestFit="1" customWidth="1"/>
    <col min="6678" max="6678" width="17.5703125" customWidth="1"/>
    <col min="6679" max="6680" width="15.42578125" customWidth="1"/>
    <col min="6681" max="6681" width="14.42578125" customWidth="1"/>
    <col min="6916" max="6916" width="23.85546875" customWidth="1"/>
    <col min="6917" max="6917" width="15.42578125" customWidth="1"/>
    <col min="6918" max="6918" width="11.140625" bestFit="1" customWidth="1"/>
    <col min="6919" max="6919" width="16.42578125" customWidth="1"/>
    <col min="6920" max="6920" width="15.85546875" customWidth="1"/>
    <col min="6921" max="6921" width="14.7109375" customWidth="1"/>
    <col min="6922" max="6925" width="14.5703125" customWidth="1"/>
    <col min="6926" max="6927" width="15.42578125" customWidth="1"/>
    <col min="6928" max="6928" width="15.85546875" customWidth="1"/>
    <col min="6929" max="6929" width="15" customWidth="1"/>
    <col min="6930" max="6930" width="15.85546875" customWidth="1"/>
    <col min="6931" max="6931" width="15.5703125" customWidth="1"/>
    <col min="6932" max="6933" width="14.5703125" bestFit="1" customWidth="1"/>
    <col min="6934" max="6934" width="17.5703125" customWidth="1"/>
    <col min="6935" max="6936" width="15.42578125" customWidth="1"/>
    <col min="6937" max="6937" width="14.42578125" customWidth="1"/>
    <col min="7172" max="7172" width="23.85546875" customWidth="1"/>
    <col min="7173" max="7173" width="15.42578125" customWidth="1"/>
    <col min="7174" max="7174" width="11.140625" bestFit="1" customWidth="1"/>
    <col min="7175" max="7175" width="16.42578125" customWidth="1"/>
    <col min="7176" max="7176" width="15.85546875" customWidth="1"/>
    <col min="7177" max="7177" width="14.7109375" customWidth="1"/>
    <col min="7178" max="7181" width="14.5703125" customWidth="1"/>
    <col min="7182" max="7183" width="15.42578125" customWidth="1"/>
    <col min="7184" max="7184" width="15.85546875" customWidth="1"/>
    <col min="7185" max="7185" width="15" customWidth="1"/>
    <col min="7186" max="7186" width="15.85546875" customWidth="1"/>
    <col min="7187" max="7187" width="15.5703125" customWidth="1"/>
    <col min="7188" max="7189" width="14.5703125" bestFit="1" customWidth="1"/>
    <col min="7190" max="7190" width="17.5703125" customWidth="1"/>
    <col min="7191" max="7192" width="15.42578125" customWidth="1"/>
    <col min="7193" max="7193" width="14.42578125" customWidth="1"/>
    <col min="7428" max="7428" width="23.85546875" customWidth="1"/>
    <col min="7429" max="7429" width="15.42578125" customWidth="1"/>
    <col min="7430" max="7430" width="11.140625" bestFit="1" customWidth="1"/>
    <col min="7431" max="7431" width="16.42578125" customWidth="1"/>
    <col min="7432" max="7432" width="15.85546875" customWidth="1"/>
    <col min="7433" max="7433" width="14.7109375" customWidth="1"/>
    <col min="7434" max="7437" width="14.5703125" customWidth="1"/>
    <col min="7438" max="7439" width="15.42578125" customWidth="1"/>
    <col min="7440" max="7440" width="15.85546875" customWidth="1"/>
    <col min="7441" max="7441" width="15" customWidth="1"/>
    <col min="7442" max="7442" width="15.85546875" customWidth="1"/>
    <col min="7443" max="7443" width="15.5703125" customWidth="1"/>
    <col min="7444" max="7445" width="14.5703125" bestFit="1" customWidth="1"/>
    <col min="7446" max="7446" width="17.5703125" customWidth="1"/>
    <col min="7447" max="7448" width="15.42578125" customWidth="1"/>
    <col min="7449" max="7449" width="14.42578125" customWidth="1"/>
    <col min="7684" max="7684" width="23.85546875" customWidth="1"/>
    <col min="7685" max="7685" width="15.42578125" customWidth="1"/>
    <col min="7686" max="7686" width="11.140625" bestFit="1" customWidth="1"/>
    <col min="7687" max="7687" width="16.42578125" customWidth="1"/>
    <col min="7688" max="7688" width="15.85546875" customWidth="1"/>
    <col min="7689" max="7689" width="14.7109375" customWidth="1"/>
    <col min="7690" max="7693" width="14.5703125" customWidth="1"/>
    <col min="7694" max="7695" width="15.42578125" customWidth="1"/>
    <col min="7696" max="7696" width="15.85546875" customWidth="1"/>
    <col min="7697" max="7697" width="15" customWidth="1"/>
    <col min="7698" max="7698" width="15.85546875" customWidth="1"/>
    <col min="7699" max="7699" width="15.5703125" customWidth="1"/>
    <col min="7700" max="7701" width="14.5703125" bestFit="1" customWidth="1"/>
    <col min="7702" max="7702" width="17.5703125" customWidth="1"/>
    <col min="7703" max="7704" width="15.42578125" customWidth="1"/>
    <col min="7705" max="7705" width="14.42578125" customWidth="1"/>
    <col min="7940" max="7940" width="23.85546875" customWidth="1"/>
    <col min="7941" max="7941" width="15.42578125" customWidth="1"/>
    <col min="7942" max="7942" width="11.140625" bestFit="1" customWidth="1"/>
    <col min="7943" max="7943" width="16.42578125" customWidth="1"/>
    <col min="7944" max="7944" width="15.85546875" customWidth="1"/>
    <col min="7945" max="7945" width="14.7109375" customWidth="1"/>
    <col min="7946" max="7949" width="14.5703125" customWidth="1"/>
    <col min="7950" max="7951" width="15.42578125" customWidth="1"/>
    <col min="7952" max="7952" width="15.85546875" customWidth="1"/>
    <col min="7953" max="7953" width="15" customWidth="1"/>
    <col min="7954" max="7954" width="15.85546875" customWidth="1"/>
    <col min="7955" max="7955" width="15.5703125" customWidth="1"/>
    <col min="7956" max="7957" width="14.5703125" bestFit="1" customWidth="1"/>
    <col min="7958" max="7958" width="17.5703125" customWidth="1"/>
    <col min="7959" max="7960" width="15.42578125" customWidth="1"/>
    <col min="7961" max="7961" width="14.42578125" customWidth="1"/>
    <col min="8196" max="8196" width="23.85546875" customWidth="1"/>
    <col min="8197" max="8197" width="15.42578125" customWidth="1"/>
    <col min="8198" max="8198" width="11.140625" bestFit="1" customWidth="1"/>
    <col min="8199" max="8199" width="16.42578125" customWidth="1"/>
    <col min="8200" max="8200" width="15.85546875" customWidth="1"/>
    <col min="8201" max="8201" width="14.7109375" customWidth="1"/>
    <col min="8202" max="8205" width="14.5703125" customWidth="1"/>
    <col min="8206" max="8207" width="15.42578125" customWidth="1"/>
    <col min="8208" max="8208" width="15.85546875" customWidth="1"/>
    <col min="8209" max="8209" width="15" customWidth="1"/>
    <col min="8210" max="8210" width="15.85546875" customWidth="1"/>
    <col min="8211" max="8211" width="15.5703125" customWidth="1"/>
    <col min="8212" max="8213" width="14.5703125" bestFit="1" customWidth="1"/>
    <col min="8214" max="8214" width="17.5703125" customWidth="1"/>
    <col min="8215" max="8216" width="15.42578125" customWidth="1"/>
    <col min="8217" max="8217" width="14.42578125" customWidth="1"/>
    <col min="8452" max="8452" width="23.85546875" customWidth="1"/>
    <col min="8453" max="8453" width="15.42578125" customWidth="1"/>
    <col min="8454" max="8454" width="11.140625" bestFit="1" customWidth="1"/>
    <col min="8455" max="8455" width="16.42578125" customWidth="1"/>
    <col min="8456" max="8456" width="15.85546875" customWidth="1"/>
    <col min="8457" max="8457" width="14.7109375" customWidth="1"/>
    <col min="8458" max="8461" width="14.5703125" customWidth="1"/>
    <col min="8462" max="8463" width="15.42578125" customWidth="1"/>
    <col min="8464" max="8464" width="15.85546875" customWidth="1"/>
    <col min="8465" max="8465" width="15" customWidth="1"/>
    <col min="8466" max="8466" width="15.85546875" customWidth="1"/>
    <col min="8467" max="8467" width="15.5703125" customWidth="1"/>
    <col min="8468" max="8469" width="14.5703125" bestFit="1" customWidth="1"/>
    <col min="8470" max="8470" width="17.5703125" customWidth="1"/>
    <col min="8471" max="8472" width="15.42578125" customWidth="1"/>
    <col min="8473" max="8473" width="14.42578125" customWidth="1"/>
    <col min="8708" max="8708" width="23.85546875" customWidth="1"/>
    <col min="8709" max="8709" width="15.42578125" customWidth="1"/>
    <col min="8710" max="8710" width="11.140625" bestFit="1" customWidth="1"/>
    <col min="8711" max="8711" width="16.42578125" customWidth="1"/>
    <col min="8712" max="8712" width="15.85546875" customWidth="1"/>
    <col min="8713" max="8713" width="14.7109375" customWidth="1"/>
    <col min="8714" max="8717" width="14.5703125" customWidth="1"/>
    <col min="8718" max="8719" width="15.42578125" customWidth="1"/>
    <col min="8720" max="8720" width="15.85546875" customWidth="1"/>
    <col min="8721" max="8721" width="15" customWidth="1"/>
    <col min="8722" max="8722" width="15.85546875" customWidth="1"/>
    <col min="8723" max="8723" width="15.5703125" customWidth="1"/>
    <col min="8724" max="8725" width="14.5703125" bestFit="1" customWidth="1"/>
    <col min="8726" max="8726" width="17.5703125" customWidth="1"/>
    <col min="8727" max="8728" width="15.42578125" customWidth="1"/>
    <col min="8729" max="8729" width="14.42578125" customWidth="1"/>
    <col min="8964" max="8964" width="23.85546875" customWidth="1"/>
    <col min="8965" max="8965" width="15.42578125" customWidth="1"/>
    <col min="8966" max="8966" width="11.140625" bestFit="1" customWidth="1"/>
    <col min="8967" max="8967" width="16.42578125" customWidth="1"/>
    <col min="8968" max="8968" width="15.85546875" customWidth="1"/>
    <col min="8969" max="8969" width="14.7109375" customWidth="1"/>
    <col min="8970" max="8973" width="14.5703125" customWidth="1"/>
    <col min="8974" max="8975" width="15.42578125" customWidth="1"/>
    <col min="8976" max="8976" width="15.85546875" customWidth="1"/>
    <col min="8977" max="8977" width="15" customWidth="1"/>
    <col min="8978" max="8978" width="15.85546875" customWidth="1"/>
    <col min="8979" max="8979" width="15.5703125" customWidth="1"/>
    <col min="8980" max="8981" width="14.5703125" bestFit="1" customWidth="1"/>
    <col min="8982" max="8982" width="17.5703125" customWidth="1"/>
    <col min="8983" max="8984" width="15.42578125" customWidth="1"/>
    <col min="8985" max="8985" width="14.42578125" customWidth="1"/>
    <col min="9220" max="9220" width="23.85546875" customWidth="1"/>
    <col min="9221" max="9221" width="15.42578125" customWidth="1"/>
    <col min="9222" max="9222" width="11.140625" bestFit="1" customWidth="1"/>
    <col min="9223" max="9223" width="16.42578125" customWidth="1"/>
    <col min="9224" max="9224" width="15.85546875" customWidth="1"/>
    <col min="9225" max="9225" width="14.7109375" customWidth="1"/>
    <col min="9226" max="9229" width="14.5703125" customWidth="1"/>
    <col min="9230" max="9231" width="15.42578125" customWidth="1"/>
    <col min="9232" max="9232" width="15.85546875" customWidth="1"/>
    <col min="9233" max="9233" width="15" customWidth="1"/>
    <col min="9234" max="9234" width="15.85546875" customWidth="1"/>
    <col min="9235" max="9235" width="15.5703125" customWidth="1"/>
    <col min="9236" max="9237" width="14.5703125" bestFit="1" customWidth="1"/>
    <col min="9238" max="9238" width="17.5703125" customWidth="1"/>
    <col min="9239" max="9240" width="15.42578125" customWidth="1"/>
    <col min="9241" max="9241" width="14.42578125" customWidth="1"/>
    <col min="9476" max="9476" width="23.85546875" customWidth="1"/>
    <col min="9477" max="9477" width="15.42578125" customWidth="1"/>
    <col min="9478" max="9478" width="11.140625" bestFit="1" customWidth="1"/>
    <col min="9479" max="9479" width="16.42578125" customWidth="1"/>
    <col min="9480" max="9480" width="15.85546875" customWidth="1"/>
    <col min="9481" max="9481" width="14.7109375" customWidth="1"/>
    <col min="9482" max="9485" width="14.5703125" customWidth="1"/>
    <col min="9486" max="9487" width="15.42578125" customWidth="1"/>
    <col min="9488" max="9488" width="15.85546875" customWidth="1"/>
    <col min="9489" max="9489" width="15" customWidth="1"/>
    <col min="9490" max="9490" width="15.85546875" customWidth="1"/>
    <col min="9491" max="9491" width="15.5703125" customWidth="1"/>
    <col min="9492" max="9493" width="14.5703125" bestFit="1" customWidth="1"/>
    <col min="9494" max="9494" width="17.5703125" customWidth="1"/>
    <col min="9495" max="9496" width="15.42578125" customWidth="1"/>
    <col min="9497" max="9497" width="14.42578125" customWidth="1"/>
    <col min="9732" max="9732" width="23.85546875" customWidth="1"/>
    <col min="9733" max="9733" width="15.42578125" customWidth="1"/>
    <col min="9734" max="9734" width="11.140625" bestFit="1" customWidth="1"/>
    <col min="9735" max="9735" width="16.42578125" customWidth="1"/>
    <col min="9736" max="9736" width="15.85546875" customWidth="1"/>
    <col min="9737" max="9737" width="14.7109375" customWidth="1"/>
    <col min="9738" max="9741" width="14.5703125" customWidth="1"/>
    <col min="9742" max="9743" width="15.42578125" customWidth="1"/>
    <col min="9744" max="9744" width="15.85546875" customWidth="1"/>
    <col min="9745" max="9745" width="15" customWidth="1"/>
    <col min="9746" max="9746" width="15.85546875" customWidth="1"/>
    <col min="9747" max="9747" width="15.5703125" customWidth="1"/>
    <col min="9748" max="9749" width="14.5703125" bestFit="1" customWidth="1"/>
    <col min="9750" max="9750" width="17.5703125" customWidth="1"/>
    <col min="9751" max="9752" width="15.42578125" customWidth="1"/>
    <col min="9753" max="9753" width="14.42578125" customWidth="1"/>
    <col min="9988" max="9988" width="23.85546875" customWidth="1"/>
    <col min="9989" max="9989" width="15.42578125" customWidth="1"/>
    <col min="9990" max="9990" width="11.140625" bestFit="1" customWidth="1"/>
    <col min="9991" max="9991" width="16.42578125" customWidth="1"/>
    <col min="9992" max="9992" width="15.85546875" customWidth="1"/>
    <col min="9993" max="9993" width="14.7109375" customWidth="1"/>
    <col min="9994" max="9997" width="14.5703125" customWidth="1"/>
    <col min="9998" max="9999" width="15.42578125" customWidth="1"/>
    <col min="10000" max="10000" width="15.85546875" customWidth="1"/>
    <col min="10001" max="10001" width="15" customWidth="1"/>
    <col min="10002" max="10002" width="15.85546875" customWidth="1"/>
    <col min="10003" max="10003" width="15.5703125" customWidth="1"/>
    <col min="10004" max="10005" width="14.5703125" bestFit="1" customWidth="1"/>
    <col min="10006" max="10006" width="17.5703125" customWidth="1"/>
    <col min="10007" max="10008" width="15.42578125" customWidth="1"/>
    <col min="10009" max="10009" width="14.42578125" customWidth="1"/>
    <col min="10244" max="10244" width="23.85546875" customWidth="1"/>
    <col min="10245" max="10245" width="15.42578125" customWidth="1"/>
    <col min="10246" max="10246" width="11.140625" bestFit="1" customWidth="1"/>
    <col min="10247" max="10247" width="16.42578125" customWidth="1"/>
    <col min="10248" max="10248" width="15.85546875" customWidth="1"/>
    <col min="10249" max="10249" width="14.7109375" customWidth="1"/>
    <col min="10250" max="10253" width="14.5703125" customWidth="1"/>
    <col min="10254" max="10255" width="15.42578125" customWidth="1"/>
    <col min="10256" max="10256" width="15.85546875" customWidth="1"/>
    <col min="10257" max="10257" width="15" customWidth="1"/>
    <col min="10258" max="10258" width="15.85546875" customWidth="1"/>
    <col min="10259" max="10259" width="15.5703125" customWidth="1"/>
    <col min="10260" max="10261" width="14.5703125" bestFit="1" customWidth="1"/>
    <col min="10262" max="10262" width="17.5703125" customWidth="1"/>
    <col min="10263" max="10264" width="15.42578125" customWidth="1"/>
    <col min="10265" max="10265" width="14.42578125" customWidth="1"/>
    <col min="10500" max="10500" width="23.85546875" customWidth="1"/>
    <col min="10501" max="10501" width="15.42578125" customWidth="1"/>
    <col min="10502" max="10502" width="11.140625" bestFit="1" customWidth="1"/>
    <col min="10503" max="10503" width="16.42578125" customWidth="1"/>
    <col min="10504" max="10504" width="15.85546875" customWidth="1"/>
    <col min="10505" max="10505" width="14.7109375" customWidth="1"/>
    <col min="10506" max="10509" width="14.5703125" customWidth="1"/>
    <col min="10510" max="10511" width="15.42578125" customWidth="1"/>
    <col min="10512" max="10512" width="15.85546875" customWidth="1"/>
    <col min="10513" max="10513" width="15" customWidth="1"/>
    <col min="10514" max="10514" width="15.85546875" customWidth="1"/>
    <col min="10515" max="10515" width="15.5703125" customWidth="1"/>
    <col min="10516" max="10517" width="14.5703125" bestFit="1" customWidth="1"/>
    <col min="10518" max="10518" width="17.5703125" customWidth="1"/>
    <col min="10519" max="10520" width="15.42578125" customWidth="1"/>
    <col min="10521" max="10521" width="14.42578125" customWidth="1"/>
    <col min="10756" max="10756" width="23.85546875" customWidth="1"/>
    <col min="10757" max="10757" width="15.42578125" customWidth="1"/>
    <col min="10758" max="10758" width="11.140625" bestFit="1" customWidth="1"/>
    <col min="10759" max="10759" width="16.42578125" customWidth="1"/>
    <col min="10760" max="10760" width="15.85546875" customWidth="1"/>
    <col min="10761" max="10761" width="14.7109375" customWidth="1"/>
    <col min="10762" max="10765" width="14.5703125" customWidth="1"/>
    <col min="10766" max="10767" width="15.42578125" customWidth="1"/>
    <col min="10768" max="10768" width="15.85546875" customWidth="1"/>
    <col min="10769" max="10769" width="15" customWidth="1"/>
    <col min="10770" max="10770" width="15.85546875" customWidth="1"/>
    <col min="10771" max="10771" width="15.5703125" customWidth="1"/>
    <col min="10772" max="10773" width="14.5703125" bestFit="1" customWidth="1"/>
    <col min="10774" max="10774" width="17.5703125" customWidth="1"/>
    <col min="10775" max="10776" width="15.42578125" customWidth="1"/>
    <col min="10777" max="10777" width="14.42578125" customWidth="1"/>
    <col min="11012" max="11012" width="23.85546875" customWidth="1"/>
    <col min="11013" max="11013" width="15.42578125" customWidth="1"/>
    <col min="11014" max="11014" width="11.140625" bestFit="1" customWidth="1"/>
    <col min="11015" max="11015" width="16.42578125" customWidth="1"/>
    <col min="11016" max="11016" width="15.85546875" customWidth="1"/>
    <col min="11017" max="11017" width="14.7109375" customWidth="1"/>
    <col min="11018" max="11021" width="14.5703125" customWidth="1"/>
    <col min="11022" max="11023" width="15.42578125" customWidth="1"/>
    <col min="11024" max="11024" width="15.85546875" customWidth="1"/>
    <col min="11025" max="11025" width="15" customWidth="1"/>
    <col min="11026" max="11026" width="15.85546875" customWidth="1"/>
    <col min="11027" max="11027" width="15.5703125" customWidth="1"/>
    <col min="11028" max="11029" width="14.5703125" bestFit="1" customWidth="1"/>
    <col min="11030" max="11030" width="17.5703125" customWidth="1"/>
    <col min="11031" max="11032" width="15.42578125" customWidth="1"/>
    <col min="11033" max="11033" width="14.42578125" customWidth="1"/>
    <col min="11268" max="11268" width="23.85546875" customWidth="1"/>
    <col min="11269" max="11269" width="15.42578125" customWidth="1"/>
    <col min="11270" max="11270" width="11.140625" bestFit="1" customWidth="1"/>
    <col min="11271" max="11271" width="16.42578125" customWidth="1"/>
    <col min="11272" max="11272" width="15.85546875" customWidth="1"/>
    <col min="11273" max="11273" width="14.7109375" customWidth="1"/>
    <col min="11274" max="11277" width="14.5703125" customWidth="1"/>
    <col min="11278" max="11279" width="15.42578125" customWidth="1"/>
    <col min="11280" max="11280" width="15.85546875" customWidth="1"/>
    <col min="11281" max="11281" width="15" customWidth="1"/>
    <col min="11282" max="11282" width="15.85546875" customWidth="1"/>
    <col min="11283" max="11283" width="15.5703125" customWidth="1"/>
    <col min="11284" max="11285" width="14.5703125" bestFit="1" customWidth="1"/>
    <col min="11286" max="11286" width="17.5703125" customWidth="1"/>
    <col min="11287" max="11288" width="15.42578125" customWidth="1"/>
    <col min="11289" max="11289" width="14.42578125" customWidth="1"/>
    <col min="11524" max="11524" width="23.85546875" customWidth="1"/>
    <col min="11525" max="11525" width="15.42578125" customWidth="1"/>
    <col min="11526" max="11526" width="11.140625" bestFit="1" customWidth="1"/>
    <col min="11527" max="11527" width="16.42578125" customWidth="1"/>
    <col min="11528" max="11528" width="15.85546875" customWidth="1"/>
    <col min="11529" max="11529" width="14.7109375" customWidth="1"/>
    <col min="11530" max="11533" width="14.5703125" customWidth="1"/>
    <col min="11534" max="11535" width="15.42578125" customWidth="1"/>
    <col min="11536" max="11536" width="15.85546875" customWidth="1"/>
    <col min="11537" max="11537" width="15" customWidth="1"/>
    <col min="11538" max="11538" width="15.85546875" customWidth="1"/>
    <col min="11539" max="11539" width="15.5703125" customWidth="1"/>
    <col min="11540" max="11541" width="14.5703125" bestFit="1" customWidth="1"/>
    <col min="11542" max="11542" width="17.5703125" customWidth="1"/>
    <col min="11543" max="11544" width="15.42578125" customWidth="1"/>
    <col min="11545" max="11545" width="14.42578125" customWidth="1"/>
    <col min="11780" max="11780" width="23.85546875" customWidth="1"/>
    <col min="11781" max="11781" width="15.42578125" customWidth="1"/>
    <col min="11782" max="11782" width="11.140625" bestFit="1" customWidth="1"/>
    <col min="11783" max="11783" width="16.42578125" customWidth="1"/>
    <col min="11784" max="11784" width="15.85546875" customWidth="1"/>
    <col min="11785" max="11785" width="14.7109375" customWidth="1"/>
    <col min="11786" max="11789" width="14.5703125" customWidth="1"/>
    <col min="11790" max="11791" width="15.42578125" customWidth="1"/>
    <col min="11792" max="11792" width="15.85546875" customWidth="1"/>
    <col min="11793" max="11793" width="15" customWidth="1"/>
    <col min="11794" max="11794" width="15.85546875" customWidth="1"/>
    <col min="11795" max="11795" width="15.5703125" customWidth="1"/>
    <col min="11796" max="11797" width="14.5703125" bestFit="1" customWidth="1"/>
    <col min="11798" max="11798" width="17.5703125" customWidth="1"/>
    <col min="11799" max="11800" width="15.42578125" customWidth="1"/>
    <col min="11801" max="11801" width="14.42578125" customWidth="1"/>
    <col min="12036" max="12036" width="23.85546875" customWidth="1"/>
    <col min="12037" max="12037" width="15.42578125" customWidth="1"/>
    <col min="12038" max="12038" width="11.140625" bestFit="1" customWidth="1"/>
    <col min="12039" max="12039" width="16.42578125" customWidth="1"/>
    <col min="12040" max="12040" width="15.85546875" customWidth="1"/>
    <col min="12041" max="12041" width="14.7109375" customWidth="1"/>
    <col min="12042" max="12045" width="14.5703125" customWidth="1"/>
    <col min="12046" max="12047" width="15.42578125" customWidth="1"/>
    <col min="12048" max="12048" width="15.85546875" customWidth="1"/>
    <col min="12049" max="12049" width="15" customWidth="1"/>
    <col min="12050" max="12050" width="15.85546875" customWidth="1"/>
    <col min="12051" max="12051" width="15.5703125" customWidth="1"/>
    <col min="12052" max="12053" width="14.5703125" bestFit="1" customWidth="1"/>
    <col min="12054" max="12054" width="17.5703125" customWidth="1"/>
    <col min="12055" max="12056" width="15.42578125" customWidth="1"/>
    <col min="12057" max="12057" width="14.42578125" customWidth="1"/>
    <col min="12292" max="12292" width="23.85546875" customWidth="1"/>
    <col min="12293" max="12293" width="15.42578125" customWidth="1"/>
    <col min="12294" max="12294" width="11.140625" bestFit="1" customWidth="1"/>
    <col min="12295" max="12295" width="16.42578125" customWidth="1"/>
    <col min="12296" max="12296" width="15.85546875" customWidth="1"/>
    <col min="12297" max="12297" width="14.7109375" customWidth="1"/>
    <col min="12298" max="12301" width="14.5703125" customWidth="1"/>
    <col min="12302" max="12303" width="15.42578125" customWidth="1"/>
    <col min="12304" max="12304" width="15.85546875" customWidth="1"/>
    <col min="12305" max="12305" width="15" customWidth="1"/>
    <col min="12306" max="12306" width="15.85546875" customWidth="1"/>
    <col min="12307" max="12307" width="15.5703125" customWidth="1"/>
    <col min="12308" max="12309" width="14.5703125" bestFit="1" customWidth="1"/>
    <col min="12310" max="12310" width="17.5703125" customWidth="1"/>
    <col min="12311" max="12312" width="15.42578125" customWidth="1"/>
    <col min="12313" max="12313" width="14.42578125" customWidth="1"/>
    <col min="12548" max="12548" width="23.85546875" customWidth="1"/>
    <col min="12549" max="12549" width="15.42578125" customWidth="1"/>
    <col min="12550" max="12550" width="11.140625" bestFit="1" customWidth="1"/>
    <col min="12551" max="12551" width="16.42578125" customWidth="1"/>
    <col min="12552" max="12552" width="15.85546875" customWidth="1"/>
    <col min="12553" max="12553" width="14.7109375" customWidth="1"/>
    <col min="12554" max="12557" width="14.5703125" customWidth="1"/>
    <col min="12558" max="12559" width="15.42578125" customWidth="1"/>
    <col min="12560" max="12560" width="15.85546875" customWidth="1"/>
    <col min="12561" max="12561" width="15" customWidth="1"/>
    <col min="12562" max="12562" width="15.85546875" customWidth="1"/>
    <col min="12563" max="12563" width="15.5703125" customWidth="1"/>
    <col min="12564" max="12565" width="14.5703125" bestFit="1" customWidth="1"/>
    <col min="12566" max="12566" width="17.5703125" customWidth="1"/>
    <col min="12567" max="12568" width="15.42578125" customWidth="1"/>
    <col min="12569" max="12569" width="14.42578125" customWidth="1"/>
    <col min="12804" max="12804" width="23.85546875" customWidth="1"/>
    <col min="12805" max="12805" width="15.42578125" customWidth="1"/>
    <col min="12806" max="12806" width="11.140625" bestFit="1" customWidth="1"/>
    <col min="12807" max="12807" width="16.42578125" customWidth="1"/>
    <col min="12808" max="12808" width="15.85546875" customWidth="1"/>
    <col min="12809" max="12809" width="14.7109375" customWidth="1"/>
    <col min="12810" max="12813" width="14.5703125" customWidth="1"/>
    <col min="12814" max="12815" width="15.42578125" customWidth="1"/>
    <col min="12816" max="12816" width="15.85546875" customWidth="1"/>
    <col min="12817" max="12817" width="15" customWidth="1"/>
    <col min="12818" max="12818" width="15.85546875" customWidth="1"/>
    <col min="12819" max="12819" width="15.5703125" customWidth="1"/>
    <col min="12820" max="12821" width="14.5703125" bestFit="1" customWidth="1"/>
    <col min="12822" max="12822" width="17.5703125" customWidth="1"/>
    <col min="12823" max="12824" width="15.42578125" customWidth="1"/>
    <col min="12825" max="12825" width="14.42578125" customWidth="1"/>
    <col min="13060" max="13060" width="23.85546875" customWidth="1"/>
    <col min="13061" max="13061" width="15.42578125" customWidth="1"/>
    <col min="13062" max="13062" width="11.140625" bestFit="1" customWidth="1"/>
    <col min="13063" max="13063" width="16.42578125" customWidth="1"/>
    <col min="13064" max="13064" width="15.85546875" customWidth="1"/>
    <col min="13065" max="13065" width="14.7109375" customWidth="1"/>
    <col min="13066" max="13069" width="14.5703125" customWidth="1"/>
    <col min="13070" max="13071" width="15.42578125" customWidth="1"/>
    <col min="13072" max="13072" width="15.85546875" customWidth="1"/>
    <col min="13073" max="13073" width="15" customWidth="1"/>
    <col min="13074" max="13074" width="15.85546875" customWidth="1"/>
    <col min="13075" max="13075" width="15.5703125" customWidth="1"/>
    <col min="13076" max="13077" width="14.5703125" bestFit="1" customWidth="1"/>
    <col min="13078" max="13078" width="17.5703125" customWidth="1"/>
    <col min="13079" max="13080" width="15.42578125" customWidth="1"/>
    <col min="13081" max="13081" width="14.42578125" customWidth="1"/>
    <col min="13316" max="13316" width="23.85546875" customWidth="1"/>
    <col min="13317" max="13317" width="15.42578125" customWidth="1"/>
    <col min="13318" max="13318" width="11.140625" bestFit="1" customWidth="1"/>
    <col min="13319" max="13319" width="16.42578125" customWidth="1"/>
    <col min="13320" max="13320" width="15.85546875" customWidth="1"/>
    <col min="13321" max="13321" width="14.7109375" customWidth="1"/>
    <col min="13322" max="13325" width="14.5703125" customWidth="1"/>
    <col min="13326" max="13327" width="15.42578125" customWidth="1"/>
    <col min="13328" max="13328" width="15.85546875" customWidth="1"/>
    <col min="13329" max="13329" width="15" customWidth="1"/>
    <col min="13330" max="13330" width="15.85546875" customWidth="1"/>
    <col min="13331" max="13331" width="15.5703125" customWidth="1"/>
    <col min="13332" max="13333" width="14.5703125" bestFit="1" customWidth="1"/>
    <col min="13334" max="13334" width="17.5703125" customWidth="1"/>
    <col min="13335" max="13336" width="15.42578125" customWidth="1"/>
    <col min="13337" max="13337" width="14.42578125" customWidth="1"/>
    <col min="13572" max="13572" width="23.85546875" customWidth="1"/>
    <col min="13573" max="13573" width="15.42578125" customWidth="1"/>
    <col min="13574" max="13574" width="11.140625" bestFit="1" customWidth="1"/>
    <col min="13575" max="13575" width="16.42578125" customWidth="1"/>
    <col min="13576" max="13576" width="15.85546875" customWidth="1"/>
    <col min="13577" max="13577" width="14.7109375" customWidth="1"/>
    <col min="13578" max="13581" width="14.5703125" customWidth="1"/>
    <col min="13582" max="13583" width="15.42578125" customWidth="1"/>
    <col min="13584" max="13584" width="15.85546875" customWidth="1"/>
    <col min="13585" max="13585" width="15" customWidth="1"/>
    <col min="13586" max="13586" width="15.85546875" customWidth="1"/>
    <col min="13587" max="13587" width="15.5703125" customWidth="1"/>
    <col min="13588" max="13589" width="14.5703125" bestFit="1" customWidth="1"/>
    <col min="13590" max="13590" width="17.5703125" customWidth="1"/>
    <col min="13591" max="13592" width="15.42578125" customWidth="1"/>
    <col min="13593" max="13593" width="14.42578125" customWidth="1"/>
    <col min="13828" max="13828" width="23.85546875" customWidth="1"/>
    <col min="13829" max="13829" width="15.42578125" customWidth="1"/>
    <col min="13830" max="13830" width="11.140625" bestFit="1" customWidth="1"/>
    <col min="13831" max="13831" width="16.42578125" customWidth="1"/>
    <col min="13832" max="13832" width="15.85546875" customWidth="1"/>
    <col min="13833" max="13833" width="14.7109375" customWidth="1"/>
    <col min="13834" max="13837" width="14.5703125" customWidth="1"/>
    <col min="13838" max="13839" width="15.42578125" customWidth="1"/>
    <col min="13840" max="13840" width="15.85546875" customWidth="1"/>
    <col min="13841" max="13841" width="15" customWidth="1"/>
    <col min="13842" max="13842" width="15.85546875" customWidth="1"/>
    <col min="13843" max="13843" width="15.5703125" customWidth="1"/>
    <col min="13844" max="13845" width="14.5703125" bestFit="1" customWidth="1"/>
    <col min="13846" max="13846" width="17.5703125" customWidth="1"/>
    <col min="13847" max="13848" width="15.42578125" customWidth="1"/>
    <col min="13849" max="13849" width="14.42578125" customWidth="1"/>
    <col min="14084" max="14084" width="23.85546875" customWidth="1"/>
    <col min="14085" max="14085" width="15.42578125" customWidth="1"/>
    <col min="14086" max="14086" width="11.140625" bestFit="1" customWidth="1"/>
    <col min="14087" max="14087" width="16.42578125" customWidth="1"/>
    <col min="14088" max="14088" width="15.85546875" customWidth="1"/>
    <col min="14089" max="14089" width="14.7109375" customWidth="1"/>
    <col min="14090" max="14093" width="14.5703125" customWidth="1"/>
    <col min="14094" max="14095" width="15.42578125" customWidth="1"/>
    <col min="14096" max="14096" width="15.85546875" customWidth="1"/>
    <col min="14097" max="14097" width="15" customWidth="1"/>
    <col min="14098" max="14098" width="15.85546875" customWidth="1"/>
    <col min="14099" max="14099" width="15.5703125" customWidth="1"/>
    <col min="14100" max="14101" width="14.5703125" bestFit="1" customWidth="1"/>
    <col min="14102" max="14102" width="17.5703125" customWidth="1"/>
    <col min="14103" max="14104" width="15.42578125" customWidth="1"/>
    <col min="14105" max="14105" width="14.42578125" customWidth="1"/>
    <col min="14340" max="14340" width="23.85546875" customWidth="1"/>
    <col min="14341" max="14341" width="15.42578125" customWidth="1"/>
    <col min="14342" max="14342" width="11.140625" bestFit="1" customWidth="1"/>
    <col min="14343" max="14343" width="16.42578125" customWidth="1"/>
    <col min="14344" max="14344" width="15.85546875" customWidth="1"/>
    <col min="14345" max="14345" width="14.7109375" customWidth="1"/>
    <col min="14346" max="14349" width="14.5703125" customWidth="1"/>
    <col min="14350" max="14351" width="15.42578125" customWidth="1"/>
    <col min="14352" max="14352" width="15.85546875" customWidth="1"/>
    <col min="14353" max="14353" width="15" customWidth="1"/>
    <col min="14354" max="14354" width="15.85546875" customWidth="1"/>
    <col min="14355" max="14355" width="15.5703125" customWidth="1"/>
    <col min="14356" max="14357" width="14.5703125" bestFit="1" customWidth="1"/>
    <col min="14358" max="14358" width="17.5703125" customWidth="1"/>
    <col min="14359" max="14360" width="15.42578125" customWidth="1"/>
    <col min="14361" max="14361" width="14.42578125" customWidth="1"/>
    <col min="14596" max="14596" width="23.85546875" customWidth="1"/>
    <col min="14597" max="14597" width="15.42578125" customWidth="1"/>
    <col min="14598" max="14598" width="11.140625" bestFit="1" customWidth="1"/>
    <col min="14599" max="14599" width="16.42578125" customWidth="1"/>
    <col min="14600" max="14600" width="15.85546875" customWidth="1"/>
    <col min="14601" max="14601" width="14.7109375" customWidth="1"/>
    <col min="14602" max="14605" width="14.5703125" customWidth="1"/>
    <col min="14606" max="14607" width="15.42578125" customWidth="1"/>
    <col min="14608" max="14608" width="15.85546875" customWidth="1"/>
    <col min="14609" max="14609" width="15" customWidth="1"/>
    <col min="14610" max="14610" width="15.85546875" customWidth="1"/>
    <col min="14611" max="14611" width="15.5703125" customWidth="1"/>
    <col min="14612" max="14613" width="14.5703125" bestFit="1" customWidth="1"/>
    <col min="14614" max="14614" width="17.5703125" customWidth="1"/>
    <col min="14615" max="14616" width="15.42578125" customWidth="1"/>
    <col min="14617" max="14617" width="14.42578125" customWidth="1"/>
    <col min="14852" max="14852" width="23.85546875" customWidth="1"/>
    <col min="14853" max="14853" width="15.42578125" customWidth="1"/>
    <col min="14854" max="14854" width="11.140625" bestFit="1" customWidth="1"/>
    <col min="14855" max="14855" width="16.42578125" customWidth="1"/>
    <col min="14856" max="14856" width="15.85546875" customWidth="1"/>
    <col min="14857" max="14857" width="14.7109375" customWidth="1"/>
    <col min="14858" max="14861" width="14.5703125" customWidth="1"/>
    <col min="14862" max="14863" width="15.42578125" customWidth="1"/>
    <col min="14864" max="14864" width="15.85546875" customWidth="1"/>
    <col min="14865" max="14865" width="15" customWidth="1"/>
    <col min="14866" max="14866" width="15.85546875" customWidth="1"/>
    <col min="14867" max="14867" width="15.5703125" customWidth="1"/>
    <col min="14868" max="14869" width="14.5703125" bestFit="1" customWidth="1"/>
    <col min="14870" max="14870" width="17.5703125" customWidth="1"/>
    <col min="14871" max="14872" width="15.42578125" customWidth="1"/>
    <col min="14873" max="14873" width="14.42578125" customWidth="1"/>
    <col min="15108" max="15108" width="23.85546875" customWidth="1"/>
    <col min="15109" max="15109" width="15.42578125" customWidth="1"/>
    <col min="15110" max="15110" width="11.140625" bestFit="1" customWidth="1"/>
    <col min="15111" max="15111" width="16.42578125" customWidth="1"/>
    <col min="15112" max="15112" width="15.85546875" customWidth="1"/>
    <col min="15113" max="15113" width="14.7109375" customWidth="1"/>
    <col min="15114" max="15117" width="14.5703125" customWidth="1"/>
    <col min="15118" max="15119" width="15.42578125" customWidth="1"/>
    <col min="15120" max="15120" width="15.85546875" customWidth="1"/>
    <col min="15121" max="15121" width="15" customWidth="1"/>
    <col min="15122" max="15122" width="15.85546875" customWidth="1"/>
    <col min="15123" max="15123" width="15.5703125" customWidth="1"/>
    <col min="15124" max="15125" width="14.5703125" bestFit="1" customWidth="1"/>
    <col min="15126" max="15126" width="17.5703125" customWidth="1"/>
    <col min="15127" max="15128" width="15.42578125" customWidth="1"/>
    <col min="15129" max="15129" width="14.42578125" customWidth="1"/>
    <col min="15364" max="15364" width="23.85546875" customWidth="1"/>
    <col min="15365" max="15365" width="15.42578125" customWidth="1"/>
    <col min="15366" max="15366" width="11.140625" bestFit="1" customWidth="1"/>
    <col min="15367" max="15367" width="16.42578125" customWidth="1"/>
    <col min="15368" max="15368" width="15.85546875" customWidth="1"/>
    <col min="15369" max="15369" width="14.7109375" customWidth="1"/>
    <col min="15370" max="15373" width="14.5703125" customWidth="1"/>
    <col min="15374" max="15375" width="15.42578125" customWidth="1"/>
    <col min="15376" max="15376" width="15.85546875" customWidth="1"/>
    <col min="15377" max="15377" width="15" customWidth="1"/>
    <col min="15378" max="15378" width="15.85546875" customWidth="1"/>
    <col min="15379" max="15379" width="15.5703125" customWidth="1"/>
    <col min="15380" max="15381" width="14.5703125" bestFit="1" customWidth="1"/>
    <col min="15382" max="15382" width="17.5703125" customWidth="1"/>
    <col min="15383" max="15384" width="15.42578125" customWidth="1"/>
    <col min="15385" max="15385" width="14.42578125" customWidth="1"/>
    <col min="15620" max="15620" width="23.85546875" customWidth="1"/>
    <col min="15621" max="15621" width="15.42578125" customWidth="1"/>
    <col min="15622" max="15622" width="11.140625" bestFit="1" customWidth="1"/>
    <col min="15623" max="15623" width="16.42578125" customWidth="1"/>
    <col min="15624" max="15624" width="15.85546875" customWidth="1"/>
    <col min="15625" max="15625" width="14.7109375" customWidth="1"/>
    <col min="15626" max="15629" width="14.5703125" customWidth="1"/>
    <col min="15630" max="15631" width="15.42578125" customWidth="1"/>
    <col min="15632" max="15632" width="15.85546875" customWidth="1"/>
    <col min="15633" max="15633" width="15" customWidth="1"/>
    <col min="15634" max="15634" width="15.85546875" customWidth="1"/>
    <col min="15635" max="15635" width="15.5703125" customWidth="1"/>
    <col min="15636" max="15637" width="14.5703125" bestFit="1" customWidth="1"/>
    <col min="15638" max="15638" width="17.5703125" customWidth="1"/>
    <col min="15639" max="15640" width="15.42578125" customWidth="1"/>
    <col min="15641" max="15641" width="14.42578125" customWidth="1"/>
    <col min="15876" max="15876" width="23.85546875" customWidth="1"/>
    <col min="15877" max="15877" width="15.42578125" customWidth="1"/>
    <col min="15878" max="15878" width="11.140625" bestFit="1" customWidth="1"/>
    <col min="15879" max="15879" width="16.42578125" customWidth="1"/>
    <col min="15880" max="15880" width="15.85546875" customWidth="1"/>
    <col min="15881" max="15881" width="14.7109375" customWidth="1"/>
    <col min="15882" max="15885" width="14.5703125" customWidth="1"/>
    <col min="15886" max="15887" width="15.42578125" customWidth="1"/>
    <col min="15888" max="15888" width="15.85546875" customWidth="1"/>
    <col min="15889" max="15889" width="15" customWidth="1"/>
    <col min="15890" max="15890" width="15.85546875" customWidth="1"/>
    <col min="15891" max="15891" width="15.5703125" customWidth="1"/>
    <col min="15892" max="15893" width="14.5703125" bestFit="1" customWidth="1"/>
    <col min="15894" max="15894" width="17.5703125" customWidth="1"/>
    <col min="15895" max="15896" width="15.42578125" customWidth="1"/>
    <col min="15897" max="15897" width="14.42578125" customWidth="1"/>
    <col min="16132" max="16132" width="23.85546875" customWidth="1"/>
    <col min="16133" max="16133" width="15.42578125" customWidth="1"/>
    <col min="16134" max="16134" width="11.140625" bestFit="1" customWidth="1"/>
    <col min="16135" max="16135" width="16.42578125" customWidth="1"/>
    <col min="16136" max="16136" width="15.85546875" customWidth="1"/>
    <col min="16137" max="16137" width="14.7109375" customWidth="1"/>
    <col min="16138" max="16141" width="14.5703125" customWidth="1"/>
    <col min="16142" max="16143" width="15.42578125" customWidth="1"/>
    <col min="16144" max="16144" width="15.85546875" customWidth="1"/>
    <col min="16145" max="16145" width="15" customWidth="1"/>
    <col min="16146" max="16146" width="15.85546875" customWidth="1"/>
    <col min="16147" max="16147" width="15.5703125" customWidth="1"/>
    <col min="16148" max="16149" width="14.5703125" bestFit="1" customWidth="1"/>
    <col min="16150" max="16150" width="17.5703125" customWidth="1"/>
    <col min="16151" max="16152" width="15.42578125" customWidth="1"/>
    <col min="16153" max="16153" width="14.42578125" customWidth="1"/>
  </cols>
  <sheetData>
    <row r="1" spans="1:35" x14ac:dyDescent="0.2">
      <c r="B1" s="114" t="s">
        <v>150</v>
      </c>
      <c r="C1" s="115" t="s">
        <v>60</v>
      </c>
      <c r="D1" s="115" t="s">
        <v>61</v>
      </c>
      <c r="E1" s="116" t="s">
        <v>155</v>
      </c>
      <c r="F1" s="111" t="s">
        <v>150</v>
      </c>
      <c r="G1" s="112" t="s">
        <v>62</v>
      </c>
      <c r="H1" s="112" t="s">
        <v>63</v>
      </c>
      <c r="I1" s="113" t="s">
        <v>151</v>
      </c>
      <c r="J1" s="106" t="s">
        <v>150</v>
      </c>
      <c r="K1" s="107" t="s">
        <v>62</v>
      </c>
      <c r="L1" s="107" t="s">
        <v>63</v>
      </c>
      <c r="M1" s="108" t="s">
        <v>149</v>
      </c>
      <c r="N1" s="99" t="s">
        <v>150</v>
      </c>
      <c r="O1" s="100" t="s">
        <v>62</v>
      </c>
      <c r="P1" s="100" t="s">
        <v>63</v>
      </c>
      <c r="Q1" s="101" t="s">
        <v>152</v>
      </c>
      <c r="R1" s="89" t="s">
        <v>150</v>
      </c>
      <c r="S1" s="90" t="s">
        <v>62</v>
      </c>
      <c r="T1" s="90" t="s">
        <v>63</v>
      </c>
      <c r="U1" s="265" t="s">
        <v>153</v>
      </c>
      <c r="V1" s="134" t="s">
        <v>150</v>
      </c>
      <c r="W1" s="135" t="s">
        <v>62</v>
      </c>
      <c r="X1" s="135" t="s">
        <v>61</v>
      </c>
      <c r="Y1" s="135" t="s">
        <v>154</v>
      </c>
      <c r="Z1" s="139" t="s">
        <v>163</v>
      </c>
      <c r="AA1" s="140" t="s">
        <v>62</v>
      </c>
      <c r="AB1" s="199" t="s">
        <v>63</v>
      </c>
      <c r="AC1" s="310" t="s">
        <v>175</v>
      </c>
      <c r="AD1" s="245" t="s">
        <v>176</v>
      </c>
      <c r="AE1" s="308" t="s">
        <v>352</v>
      </c>
      <c r="AF1" s="255" t="s">
        <v>299</v>
      </c>
      <c r="AG1" s="308" t="s">
        <v>343</v>
      </c>
      <c r="AH1" s="309" t="s">
        <v>344</v>
      </c>
      <c r="AI1" s="261"/>
    </row>
    <row r="2" spans="1:35" x14ac:dyDescent="0.2">
      <c r="A2" s="18" t="s">
        <v>10</v>
      </c>
      <c r="B2" s="91">
        <v>61293.22</v>
      </c>
      <c r="C2" s="23">
        <v>34902.28</v>
      </c>
      <c r="D2" s="23">
        <v>40483.360000000001</v>
      </c>
      <c r="E2" s="92">
        <v>65290.5</v>
      </c>
      <c r="F2" s="91">
        <v>35425.5</v>
      </c>
      <c r="G2" s="23">
        <v>53989.5</v>
      </c>
      <c r="H2" s="23">
        <v>73218.5</v>
      </c>
      <c r="I2" s="92">
        <v>26885.34</v>
      </c>
      <c r="J2" s="91">
        <v>35511.339999999997</v>
      </c>
      <c r="K2" s="23">
        <v>53858.76</v>
      </c>
      <c r="L2" s="23">
        <v>50708.76</v>
      </c>
      <c r="M2" s="92">
        <v>11835.61</v>
      </c>
      <c r="N2" s="91">
        <v>9413.1200000000008</v>
      </c>
      <c r="O2" s="23">
        <v>27269.66</v>
      </c>
      <c r="P2" s="23">
        <v>41594.879999999997</v>
      </c>
      <c r="Q2" s="92">
        <v>59603.16</v>
      </c>
      <c r="R2" s="91">
        <v>71208.149999999994</v>
      </c>
      <c r="S2" s="23">
        <v>56433.52</v>
      </c>
      <c r="T2" s="23">
        <v>80755.37</v>
      </c>
      <c r="U2" s="266">
        <v>94884.37</v>
      </c>
      <c r="V2" s="91">
        <v>57822.21</v>
      </c>
      <c r="W2" s="23">
        <v>46246.92</v>
      </c>
      <c r="X2" s="23">
        <v>55099</v>
      </c>
      <c r="Y2" s="23">
        <v>68796</v>
      </c>
      <c r="Z2" s="91">
        <v>32784.75</v>
      </c>
      <c r="AA2" s="23">
        <v>34460.519999999997</v>
      </c>
      <c r="AB2" s="224">
        <v>43484.639999999999</v>
      </c>
      <c r="AC2" s="225">
        <v>53842.64</v>
      </c>
      <c r="AD2" s="91">
        <v>71861.460000000006</v>
      </c>
      <c r="AE2" s="23">
        <v>77249.06</v>
      </c>
      <c r="AF2" s="256">
        <v>79350.7</v>
      </c>
      <c r="AG2" s="23">
        <v>81350.78</v>
      </c>
      <c r="AH2" s="23">
        <f>'SP! Accounts &amp; Investments'!H24</f>
        <v>81350.78</v>
      </c>
      <c r="AI2" s="262" t="s">
        <v>10</v>
      </c>
    </row>
    <row r="3" spans="1:35" x14ac:dyDescent="0.2">
      <c r="A3" s="18" t="s">
        <v>11</v>
      </c>
      <c r="B3" s="91">
        <v>18587.28</v>
      </c>
      <c r="C3" s="23">
        <v>0</v>
      </c>
      <c r="D3" s="23">
        <v>0</v>
      </c>
      <c r="E3" s="92"/>
      <c r="F3" s="91">
        <v>0</v>
      </c>
      <c r="G3" s="23">
        <v>0</v>
      </c>
      <c r="H3" s="23">
        <v>0</v>
      </c>
      <c r="I3" s="92"/>
      <c r="J3" s="91"/>
      <c r="K3" s="23"/>
      <c r="L3" s="23"/>
      <c r="M3" s="92"/>
      <c r="N3" s="91"/>
      <c r="O3" s="23"/>
      <c r="P3" s="23"/>
      <c r="Q3" s="92"/>
      <c r="R3" s="91"/>
      <c r="S3" s="23"/>
      <c r="T3" s="23"/>
      <c r="U3" s="266"/>
      <c r="V3" s="91"/>
      <c r="W3" s="23"/>
      <c r="X3" s="23"/>
      <c r="Z3" s="82"/>
      <c r="AC3" s="136"/>
      <c r="AD3" s="82"/>
      <c r="AF3" s="257"/>
      <c r="AI3" s="262" t="s">
        <v>11</v>
      </c>
    </row>
    <row r="4" spans="1:35" hidden="1" x14ac:dyDescent="0.2">
      <c r="A4" s="18" t="s">
        <v>13</v>
      </c>
      <c r="B4" s="91"/>
      <c r="C4" s="23"/>
      <c r="D4" s="23"/>
      <c r="E4" s="92"/>
      <c r="F4" s="91"/>
      <c r="G4" s="23"/>
      <c r="H4" s="23"/>
      <c r="I4" s="92"/>
      <c r="J4" s="91"/>
      <c r="K4" s="23"/>
      <c r="L4" s="23"/>
      <c r="M4" s="92"/>
      <c r="N4" s="91"/>
      <c r="O4" s="23"/>
      <c r="P4" s="23"/>
      <c r="Q4" s="92"/>
      <c r="R4" s="91"/>
      <c r="S4" s="23"/>
      <c r="T4" s="23"/>
      <c r="U4" s="266"/>
      <c r="V4" s="91"/>
      <c r="W4" s="23"/>
      <c r="X4" s="23"/>
      <c r="Z4" s="82"/>
      <c r="AC4" s="136"/>
      <c r="AD4" s="82"/>
      <c r="AF4" s="257"/>
      <c r="AI4" s="262" t="s">
        <v>13</v>
      </c>
    </row>
    <row r="5" spans="1:35" x14ac:dyDescent="0.2">
      <c r="A5" s="18" t="s">
        <v>14</v>
      </c>
      <c r="B5" s="91">
        <v>339158.1</v>
      </c>
      <c r="C5" s="23">
        <v>407564.46</v>
      </c>
      <c r="D5" s="23">
        <v>398104.01</v>
      </c>
      <c r="E5" s="92">
        <v>399562.29</v>
      </c>
      <c r="F5" s="91">
        <v>405481.24</v>
      </c>
      <c r="G5" s="23">
        <v>413591.6</v>
      </c>
      <c r="H5" s="23">
        <v>418945.73</v>
      </c>
      <c r="I5" s="92">
        <v>490419.71</v>
      </c>
      <c r="J5" s="91">
        <v>497928.54</v>
      </c>
      <c r="K5" s="23">
        <v>503441.97</v>
      </c>
      <c r="L5" s="23">
        <v>510935.74</v>
      </c>
      <c r="M5" s="92">
        <v>586887.13</v>
      </c>
      <c r="N5" s="91">
        <v>580936.14</v>
      </c>
      <c r="O5" s="23">
        <v>583004.14</v>
      </c>
      <c r="P5" s="21">
        <v>589980.99</v>
      </c>
      <c r="Q5" s="92">
        <v>576150.86</v>
      </c>
      <c r="R5" s="91">
        <v>601633.93999999994</v>
      </c>
      <c r="S5" s="23">
        <v>611743.1</v>
      </c>
      <c r="T5" s="23">
        <v>618791.06000000006</v>
      </c>
      <c r="U5" s="266">
        <v>631010.53</v>
      </c>
      <c r="V5" s="137">
        <v>651596.77</v>
      </c>
      <c r="W5" s="23">
        <f>'SP! Accounts &amp; Investments'!H5</f>
        <v>800030.47</v>
      </c>
      <c r="X5" s="23">
        <f>'SP! Accounts &amp; Investments'!H6</f>
        <v>798604.23</v>
      </c>
      <c r="Y5" s="23">
        <v>722726.67</v>
      </c>
      <c r="Z5" s="91">
        <f>'SP! Accounts &amp; Investments'!H8</f>
        <v>762845.15</v>
      </c>
      <c r="AA5" s="23">
        <f>'SP! Accounts &amp; Investments'!H5</f>
        <v>800030.47</v>
      </c>
      <c r="AB5" s="23">
        <f>'SP! Accounts &amp; Investments'!H6</f>
        <v>798604.23</v>
      </c>
      <c r="AC5" s="92">
        <v>813790.65</v>
      </c>
      <c r="AD5" s="23">
        <v>794905.76</v>
      </c>
      <c r="AE5" s="23">
        <v>757537.27</v>
      </c>
      <c r="AF5" s="256">
        <v>737085.8</v>
      </c>
      <c r="AG5" s="23">
        <v>762845.15</v>
      </c>
      <c r="AH5" s="23">
        <f>'SP! Accounts &amp; Investments'!H8</f>
        <v>762845.15</v>
      </c>
      <c r="AI5" s="262" t="s">
        <v>14</v>
      </c>
    </row>
    <row r="6" spans="1:35" x14ac:dyDescent="0.2">
      <c r="A6" s="18" t="s">
        <v>15</v>
      </c>
      <c r="B6" s="91">
        <v>5801.5</v>
      </c>
      <c r="C6" s="23">
        <v>2282</v>
      </c>
      <c r="D6" s="23">
        <v>4474</v>
      </c>
      <c r="E6" s="92">
        <v>0</v>
      </c>
      <c r="F6" s="91">
        <v>0</v>
      </c>
      <c r="G6" s="23">
        <v>4831</v>
      </c>
      <c r="H6" s="23">
        <v>1950</v>
      </c>
      <c r="I6" s="92">
        <v>0</v>
      </c>
      <c r="J6" s="91">
        <v>4786.47</v>
      </c>
      <c r="K6" s="23">
        <v>1450</v>
      </c>
      <c r="L6" s="23">
        <v>12832.5</v>
      </c>
      <c r="M6" s="92">
        <v>0</v>
      </c>
      <c r="N6" s="102">
        <v>1474</v>
      </c>
      <c r="O6" s="23">
        <v>940</v>
      </c>
      <c r="P6" s="23">
        <v>0</v>
      </c>
      <c r="Q6" s="92">
        <v>0</v>
      </c>
      <c r="R6" s="91">
        <v>0</v>
      </c>
      <c r="S6" s="23">
        <v>0</v>
      </c>
      <c r="T6" s="23">
        <v>0</v>
      </c>
      <c r="U6" s="266">
        <v>0</v>
      </c>
      <c r="V6" s="91">
        <v>0</v>
      </c>
      <c r="W6" s="23">
        <f>'SP! Yearly Historic'!Q8</f>
        <v>0</v>
      </c>
      <c r="X6" s="23">
        <f>'SP! Yearly Historic'!Q8</f>
        <v>0</v>
      </c>
      <c r="Y6" s="23">
        <v>0</v>
      </c>
      <c r="Z6" s="91">
        <v>912</v>
      </c>
      <c r="AA6" s="23">
        <v>1531</v>
      </c>
      <c r="AB6" s="23">
        <v>1379</v>
      </c>
      <c r="AC6" s="92">
        <v>0</v>
      </c>
      <c r="AD6" s="23">
        <v>732</v>
      </c>
      <c r="AE6" s="23">
        <v>1236</v>
      </c>
      <c r="AF6" s="256">
        <v>2690</v>
      </c>
      <c r="AG6" s="23">
        <v>0</v>
      </c>
      <c r="AH6" s="23">
        <f>'SP! Accounts &amp; Investments'!H25</f>
        <v>9439</v>
      </c>
      <c r="AI6" s="262" t="s">
        <v>15</v>
      </c>
    </row>
    <row r="7" spans="1:35" x14ac:dyDescent="0.2">
      <c r="A7" s="18"/>
      <c r="B7" s="91"/>
      <c r="C7" s="23"/>
      <c r="D7" s="23"/>
      <c r="E7" s="92"/>
      <c r="F7" s="91"/>
      <c r="G7" s="23"/>
      <c r="H7" s="23"/>
      <c r="I7" s="92"/>
      <c r="J7" s="91"/>
      <c r="K7" s="23"/>
      <c r="L7" s="23"/>
      <c r="M7" s="92"/>
      <c r="N7" s="91"/>
      <c r="O7" s="23"/>
      <c r="P7" s="23"/>
      <c r="Q7" s="92"/>
      <c r="R7" s="91"/>
      <c r="S7" s="23"/>
      <c r="T7" s="23"/>
      <c r="U7" s="266"/>
      <c r="V7" s="91"/>
      <c r="W7" s="23"/>
      <c r="X7" s="23"/>
      <c r="Z7" s="82"/>
      <c r="AC7" s="136"/>
      <c r="AD7" s="82"/>
      <c r="AF7" s="257"/>
      <c r="AI7" s="262"/>
    </row>
    <row r="8" spans="1:35" s="50" customFormat="1" x14ac:dyDescent="0.2">
      <c r="A8" s="19" t="s">
        <v>58</v>
      </c>
      <c r="B8" s="109">
        <f t="shared" ref="B8:W8" si="0">SUM(B2:B7)</f>
        <v>424840.1</v>
      </c>
      <c r="C8" s="110">
        <f t="shared" si="0"/>
        <v>444748.74</v>
      </c>
      <c r="D8" s="110">
        <f t="shared" si="0"/>
        <v>443061.37</v>
      </c>
      <c r="E8" s="118">
        <f t="shared" si="0"/>
        <v>464852.79</v>
      </c>
      <c r="F8" s="109">
        <f t="shared" si="0"/>
        <v>440906.74</v>
      </c>
      <c r="G8" s="110">
        <f t="shared" si="0"/>
        <v>472412.1</v>
      </c>
      <c r="H8" s="110">
        <f t="shared" si="0"/>
        <v>494114.23</v>
      </c>
      <c r="I8" s="118">
        <f t="shared" si="0"/>
        <v>517305.05000000005</v>
      </c>
      <c r="J8" s="109">
        <f t="shared" si="0"/>
        <v>538226.35</v>
      </c>
      <c r="K8" s="110">
        <f t="shared" si="0"/>
        <v>558750.73</v>
      </c>
      <c r="L8" s="110">
        <f t="shared" si="0"/>
        <v>574477</v>
      </c>
      <c r="M8" s="118">
        <f t="shared" si="0"/>
        <v>598722.74</v>
      </c>
      <c r="N8" s="93">
        <f t="shared" si="0"/>
        <v>591823.26</v>
      </c>
      <c r="O8" s="94">
        <f t="shared" si="0"/>
        <v>611213.80000000005</v>
      </c>
      <c r="P8" s="94">
        <f t="shared" si="0"/>
        <v>631575.87</v>
      </c>
      <c r="Q8" s="119">
        <f t="shared" si="0"/>
        <v>635754.02</v>
      </c>
      <c r="R8" s="93">
        <f t="shared" si="0"/>
        <v>672842.09</v>
      </c>
      <c r="S8" s="94">
        <f t="shared" si="0"/>
        <v>668176.62</v>
      </c>
      <c r="T8" s="94">
        <f t="shared" si="0"/>
        <v>699546.43</v>
      </c>
      <c r="U8" s="267">
        <f t="shared" si="0"/>
        <v>725894.9</v>
      </c>
      <c r="V8" s="93">
        <f t="shared" si="0"/>
        <v>709418.98</v>
      </c>
      <c r="W8" s="94">
        <f t="shared" si="0"/>
        <v>846277.39</v>
      </c>
      <c r="X8" s="94">
        <f t="shared" ref="X8" si="1">SUM(X2:X7)</f>
        <v>853703.23</v>
      </c>
      <c r="Y8" s="94">
        <f t="shared" ref="Y8:AF8" si="2">SUM(Y2:Y7)</f>
        <v>791522.67</v>
      </c>
      <c r="Z8" s="93">
        <f t="shared" si="2"/>
        <v>796541.9</v>
      </c>
      <c r="AA8" s="94">
        <f t="shared" si="2"/>
        <v>836021.99</v>
      </c>
      <c r="AB8" s="94">
        <f t="shared" si="2"/>
        <v>843467.87</v>
      </c>
      <c r="AC8" s="200">
        <f t="shared" si="2"/>
        <v>867633.29</v>
      </c>
      <c r="AD8" s="94">
        <f>SUM(AD2:AD7)</f>
        <v>867499.22</v>
      </c>
      <c r="AE8" s="94">
        <v>836022.33</v>
      </c>
      <c r="AF8" s="258">
        <f t="shared" si="2"/>
        <v>819126.5</v>
      </c>
      <c r="AG8" s="94">
        <v>844195.93</v>
      </c>
      <c r="AH8" s="94">
        <f>AH2+AH5+AH6</f>
        <v>853634.93</v>
      </c>
      <c r="AI8" s="263" t="s">
        <v>58</v>
      </c>
    </row>
    <row r="9" spans="1:35" ht="13.5" thickBot="1" x14ac:dyDescent="0.25">
      <c r="A9" s="18"/>
      <c r="B9" s="91"/>
      <c r="C9" s="23"/>
      <c r="D9" s="23"/>
      <c r="E9" s="92"/>
      <c r="F9" s="91"/>
      <c r="G9" s="23"/>
      <c r="H9" s="23"/>
      <c r="I9" s="92"/>
      <c r="J9" s="91"/>
      <c r="K9" s="23"/>
      <c r="L9" s="23"/>
      <c r="M9" s="104"/>
      <c r="N9" s="91"/>
      <c r="O9" s="103"/>
      <c r="P9" s="103"/>
      <c r="Q9" s="104"/>
      <c r="R9" s="95"/>
      <c r="S9" s="23"/>
      <c r="T9" s="23"/>
      <c r="U9" s="266"/>
      <c r="V9" s="91"/>
      <c r="W9" s="23"/>
      <c r="X9" s="23"/>
      <c r="Z9" s="82"/>
      <c r="AC9" s="136"/>
      <c r="AD9" s="82"/>
      <c r="AF9" s="257"/>
      <c r="AI9" s="262"/>
    </row>
    <row r="10" spans="1:35" ht="13.5" thickBot="1" x14ac:dyDescent="0.25">
      <c r="A10" s="18" t="s">
        <v>64</v>
      </c>
      <c r="B10" s="97">
        <f>0</f>
        <v>0</v>
      </c>
      <c r="C10" s="97">
        <f>C8-B8</f>
        <v>19908.640000000014</v>
      </c>
      <c r="D10" s="117">
        <f t="shared" ref="D10:Q10" si="3">D8-C8</f>
        <v>-1687.3699999999953</v>
      </c>
      <c r="E10" s="98">
        <f t="shared" si="3"/>
        <v>21791.419999999984</v>
      </c>
      <c r="F10" s="105">
        <f t="shared" si="3"/>
        <v>-23946.049999999988</v>
      </c>
      <c r="G10" s="97">
        <f t="shared" si="3"/>
        <v>31505.359999999986</v>
      </c>
      <c r="H10" s="97">
        <f t="shared" si="3"/>
        <v>21702.130000000005</v>
      </c>
      <c r="I10" s="98">
        <f t="shared" si="3"/>
        <v>23190.820000000065</v>
      </c>
      <c r="J10" s="96">
        <f t="shared" si="3"/>
        <v>20921.29999999993</v>
      </c>
      <c r="K10" s="97">
        <f t="shared" si="3"/>
        <v>20524.380000000005</v>
      </c>
      <c r="L10" s="97">
        <f t="shared" si="3"/>
        <v>15726.270000000019</v>
      </c>
      <c r="M10" s="98">
        <f>M8-J8</f>
        <v>60496.390000000014</v>
      </c>
      <c r="N10" s="105">
        <f t="shared" si="3"/>
        <v>-6899.4799999999814</v>
      </c>
      <c r="O10" s="97">
        <f t="shared" si="3"/>
        <v>19390.540000000037</v>
      </c>
      <c r="P10" s="97">
        <f t="shared" si="3"/>
        <v>20362.069999999949</v>
      </c>
      <c r="Q10" s="98">
        <f t="shared" si="3"/>
        <v>4178.1500000000233</v>
      </c>
      <c r="R10" s="96">
        <f t="shared" ref="R10:Y10" si="4">R8-Q8</f>
        <v>37088.069999999949</v>
      </c>
      <c r="S10" s="97">
        <f t="shared" si="4"/>
        <v>-4665.4699999999721</v>
      </c>
      <c r="T10" s="97">
        <f t="shared" si="4"/>
        <v>31369.810000000056</v>
      </c>
      <c r="U10" s="268">
        <f t="shared" si="4"/>
        <v>26348.469999999972</v>
      </c>
      <c r="V10" s="105">
        <f t="shared" si="4"/>
        <v>-16475.920000000042</v>
      </c>
      <c r="W10" s="138">
        <f t="shared" si="4"/>
        <v>136858.41000000003</v>
      </c>
      <c r="X10" s="138">
        <f t="shared" si="4"/>
        <v>7425.8399999999674</v>
      </c>
      <c r="Y10" s="117">
        <f t="shared" si="4"/>
        <v>-62180.559999999939</v>
      </c>
      <c r="Z10" s="201">
        <f t="shared" ref="Z10:AD10" si="5">Z8-Y8</f>
        <v>5019.2299999999814</v>
      </c>
      <c r="AA10" s="138">
        <f t="shared" si="5"/>
        <v>39480.089999999967</v>
      </c>
      <c r="AB10" s="138">
        <f t="shared" si="5"/>
        <v>7445.8800000000047</v>
      </c>
      <c r="AC10" s="202">
        <f t="shared" si="5"/>
        <v>24165.420000000042</v>
      </c>
      <c r="AD10" s="117">
        <f t="shared" si="5"/>
        <v>-134.07000000006519</v>
      </c>
      <c r="AE10" s="117">
        <f>AE8-AD8</f>
        <v>-31476.890000000014</v>
      </c>
      <c r="AF10" s="254">
        <f>AF8-AD8</f>
        <v>-48372.719999999972</v>
      </c>
      <c r="AG10" s="138">
        <f>AG8-AF8</f>
        <v>25069.430000000051</v>
      </c>
      <c r="AH10" s="138">
        <f>AH8-AG8</f>
        <v>9439</v>
      </c>
      <c r="AI10" s="264" t="s">
        <v>64</v>
      </c>
    </row>
    <row r="11" spans="1:35" x14ac:dyDescent="0.2">
      <c r="D11"/>
      <c r="F11" s="18"/>
    </row>
    <row r="12" spans="1:35" x14ac:dyDescent="0.2">
      <c r="A12" s="18"/>
      <c r="B12" s="18"/>
      <c r="C12" s="18"/>
      <c r="E12" s="18"/>
      <c r="F12" s="18"/>
    </row>
  </sheetData>
  <phoneticPr fontId="50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&amp;C&amp;"Arial,Negrita"&amp;18&amp;A</oddHeader>
  </headerFooter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9958C-47DD-46D0-9B6C-3E78DFDC5CB1}">
  <dimension ref="A1:U14"/>
  <sheetViews>
    <sheetView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U21" sqref="U21"/>
    </sheetView>
  </sheetViews>
  <sheetFormatPr baseColWidth="10" defaultColWidth="11.42578125" defaultRowHeight="12.75" x14ac:dyDescent="0.2"/>
  <cols>
    <col min="1" max="1" width="23.85546875" customWidth="1"/>
    <col min="2" max="2" width="14.7109375" hidden="1" customWidth="1"/>
    <col min="3" max="3" width="15.28515625" hidden="1" customWidth="1"/>
    <col min="4" max="4" width="17.28515625" style="18" customWidth="1"/>
    <col min="5" max="5" width="18.140625" customWidth="1"/>
    <col min="6" max="6" width="18.5703125" customWidth="1"/>
    <col min="7" max="7" width="15" customWidth="1"/>
    <col min="8" max="10" width="14.5703125" customWidth="1"/>
    <col min="11" max="16" width="14.5703125" bestFit="1" customWidth="1"/>
    <col min="17" max="17" width="14.28515625" bestFit="1" customWidth="1"/>
    <col min="18" max="18" width="15.5703125" customWidth="1"/>
    <col min="19" max="20" width="17.28515625" customWidth="1"/>
    <col min="21" max="21" width="21.42578125" customWidth="1"/>
    <col min="257" max="257" width="23.85546875" customWidth="1"/>
    <col min="258" max="258" width="14.7109375" customWidth="1"/>
    <col min="259" max="259" width="15.28515625" customWidth="1"/>
    <col min="260" max="260" width="17.28515625" customWidth="1"/>
    <col min="261" max="261" width="18.140625" customWidth="1"/>
    <col min="262" max="262" width="18.5703125" customWidth="1"/>
    <col min="263" max="266" width="14.5703125" customWidth="1"/>
    <col min="267" max="272" width="14.5703125" bestFit="1" customWidth="1"/>
    <col min="273" max="273" width="14.28515625" bestFit="1" customWidth="1"/>
    <col min="513" max="513" width="23.85546875" customWidth="1"/>
    <col min="514" max="514" width="14.7109375" customWidth="1"/>
    <col min="515" max="515" width="15.28515625" customWidth="1"/>
    <col min="516" max="516" width="17.28515625" customWidth="1"/>
    <col min="517" max="517" width="18.140625" customWidth="1"/>
    <col min="518" max="518" width="18.5703125" customWidth="1"/>
    <col min="519" max="522" width="14.5703125" customWidth="1"/>
    <col min="523" max="528" width="14.5703125" bestFit="1" customWidth="1"/>
    <col min="529" max="529" width="14.28515625" bestFit="1" customWidth="1"/>
    <col min="769" max="769" width="23.85546875" customWidth="1"/>
    <col min="770" max="770" width="14.7109375" customWidth="1"/>
    <col min="771" max="771" width="15.28515625" customWidth="1"/>
    <col min="772" max="772" width="17.28515625" customWidth="1"/>
    <col min="773" max="773" width="18.140625" customWidth="1"/>
    <col min="774" max="774" width="18.5703125" customWidth="1"/>
    <col min="775" max="778" width="14.5703125" customWidth="1"/>
    <col min="779" max="784" width="14.5703125" bestFit="1" customWidth="1"/>
    <col min="785" max="785" width="14.28515625" bestFit="1" customWidth="1"/>
    <col min="1025" max="1025" width="23.85546875" customWidth="1"/>
    <col min="1026" max="1026" width="14.7109375" customWidth="1"/>
    <col min="1027" max="1027" width="15.28515625" customWidth="1"/>
    <col min="1028" max="1028" width="17.28515625" customWidth="1"/>
    <col min="1029" max="1029" width="18.140625" customWidth="1"/>
    <col min="1030" max="1030" width="18.5703125" customWidth="1"/>
    <col min="1031" max="1034" width="14.5703125" customWidth="1"/>
    <col min="1035" max="1040" width="14.5703125" bestFit="1" customWidth="1"/>
    <col min="1041" max="1041" width="14.28515625" bestFit="1" customWidth="1"/>
    <col min="1281" max="1281" width="23.85546875" customWidth="1"/>
    <col min="1282" max="1282" width="14.7109375" customWidth="1"/>
    <col min="1283" max="1283" width="15.28515625" customWidth="1"/>
    <col min="1284" max="1284" width="17.28515625" customWidth="1"/>
    <col min="1285" max="1285" width="18.140625" customWidth="1"/>
    <col min="1286" max="1286" width="18.5703125" customWidth="1"/>
    <col min="1287" max="1290" width="14.5703125" customWidth="1"/>
    <col min="1291" max="1296" width="14.5703125" bestFit="1" customWidth="1"/>
    <col min="1297" max="1297" width="14.28515625" bestFit="1" customWidth="1"/>
    <col min="1537" max="1537" width="23.85546875" customWidth="1"/>
    <col min="1538" max="1538" width="14.7109375" customWidth="1"/>
    <col min="1539" max="1539" width="15.28515625" customWidth="1"/>
    <col min="1540" max="1540" width="17.28515625" customWidth="1"/>
    <col min="1541" max="1541" width="18.140625" customWidth="1"/>
    <col min="1542" max="1542" width="18.5703125" customWidth="1"/>
    <col min="1543" max="1546" width="14.5703125" customWidth="1"/>
    <col min="1547" max="1552" width="14.5703125" bestFit="1" customWidth="1"/>
    <col min="1553" max="1553" width="14.28515625" bestFit="1" customWidth="1"/>
    <col min="1793" max="1793" width="23.85546875" customWidth="1"/>
    <col min="1794" max="1794" width="14.7109375" customWidth="1"/>
    <col min="1795" max="1795" width="15.28515625" customWidth="1"/>
    <col min="1796" max="1796" width="17.28515625" customWidth="1"/>
    <col min="1797" max="1797" width="18.140625" customWidth="1"/>
    <col min="1798" max="1798" width="18.5703125" customWidth="1"/>
    <col min="1799" max="1802" width="14.5703125" customWidth="1"/>
    <col min="1803" max="1808" width="14.5703125" bestFit="1" customWidth="1"/>
    <col min="1809" max="1809" width="14.28515625" bestFit="1" customWidth="1"/>
    <col min="2049" max="2049" width="23.85546875" customWidth="1"/>
    <col min="2050" max="2050" width="14.7109375" customWidth="1"/>
    <col min="2051" max="2051" width="15.28515625" customWidth="1"/>
    <col min="2052" max="2052" width="17.28515625" customWidth="1"/>
    <col min="2053" max="2053" width="18.140625" customWidth="1"/>
    <col min="2054" max="2054" width="18.5703125" customWidth="1"/>
    <col min="2055" max="2058" width="14.5703125" customWidth="1"/>
    <col min="2059" max="2064" width="14.5703125" bestFit="1" customWidth="1"/>
    <col min="2065" max="2065" width="14.28515625" bestFit="1" customWidth="1"/>
    <col min="2305" max="2305" width="23.85546875" customWidth="1"/>
    <col min="2306" max="2306" width="14.7109375" customWidth="1"/>
    <col min="2307" max="2307" width="15.28515625" customWidth="1"/>
    <col min="2308" max="2308" width="17.28515625" customWidth="1"/>
    <col min="2309" max="2309" width="18.140625" customWidth="1"/>
    <col min="2310" max="2310" width="18.5703125" customWidth="1"/>
    <col min="2311" max="2314" width="14.5703125" customWidth="1"/>
    <col min="2315" max="2320" width="14.5703125" bestFit="1" customWidth="1"/>
    <col min="2321" max="2321" width="14.28515625" bestFit="1" customWidth="1"/>
    <col min="2561" max="2561" width="23.85546875" customWidth="1"/>
    <col min="2562" max="2562" width="14.7109375" customWidth="1"/>
    <col min="2563" max="2563" width="15.28515625" customWidth="1"/>
    <col min="2564" max="2564" width="17.28515625" customWidth="1"/>
    <col min="2565" max="2565" width="18.140625" customWidth="1"/>
    <col min="2566" max="2566" width="18.5703125" customWidth="1"/>
    <col min="2567" max="2570" width="14.5703125" customWidth="1"/>
    <col min="2571" max="2576" width="14.5703125" bestFit="1" customWidth="1"/>
    <col min="2577" max="2577" width="14.28515625" bestFit="1" customWidth="1"/>
    <col min="2817" max="2817" width="23.85546875" customWidth="1"/>
    <col min="2818" max="2818" width="14.7109375" customWidth="1"/>
    <col min="2819" max="2819" width="15.28515625" customWidth="1"/>
    <col min="2820" max="2820" width="17.28515625" customWidth="1"/>
    <col min="2821" max="2821" width="18.140625" customWidth="1"/>
    <col min="2822" max="2822" width="18.5703125" customWidth="1"/>
    <col min="2823" max="2826" width="14.5703125" customWidth="1"/>
    <col min="2827" max="2832" width="14.5703125" bestFit="1" customWidth="1"/>
    <col min="2833" max="2833" width="14.28515625" bestFit="1" customWidth="1"/>
    <col min="3073" max="3073" width="23.85546875" customWidth="1"/>
    <col min="3074" max="3074" width="14.7109375" customWidth="1"/>
    <col min="3075" max="3075" width="15.28515625" customWidth="1"/>
    <col min="3076" max="3076" width="17.28515625" customWidth="1"/>
    <col min="3077" max="3077" width="18.140625" customWidth="1"/>
    <col min="3078" max="3078" width="18.5703125" customWidth="1"/>
    <col min="3079" max="3082" width="14.5703125" customWidth="1"/>
    <col min="3083" max="3088" width="14.5703125" bestFit="1" customWidth="1"/>
    <col min="3089" max="3089" width="14.28515625" bestFit="1" customWidth="1"/>
    <col min="3329" max="3329" width="23.85546875" customWidth="1"/>
    <col min="3330" max="3330" width="14.7109375" customWidth="1"/>
    <col min="3331" max="3331" width="15.28515625" customWidth="1"/>
    <col min="3332" max="3332" width="17.28515625" customWidth="1"/>
    <col min="3333" max="3333" width="18.140625" customWidth="1"/>
    <col min="3334" max="3334" width="18.5703125" customWidth="1"/>
    <col min="3335" max="3338" width="14.5703125" customWidth="1"/>
    <col min="3339" max="3344" width="14.5703125" bestFit="1" customWidth="1"/>
    <col min="3345" max="3345" width="14.28515625" bestFit="1" customWidth="1"/>
    <col min="3585" max="3585" width="23.85546875" customWidth="1"/>
    <col min="3586" max="3586" width="14.7109375" customWidth="1"/>
    <col min="3587" max="3587" width="15.28515625" customWidth="1"/>
    <col min="3588" max="3588" width="17.28515625" customWidth="1"/>
    <col min="3589" max="3589" width="18.140625" customWidth="1"/>
    <col min="3590" max="3590" width="18.5703125" customWidth="1"/>
    <col min="3591" max="3594" width="14.5703125" customWidth="1"/>
    <col min="3595" max="3600" width="14.5703125" bestFit="1" customWidth="1"/>
    <col min="3601" max="3601" width="14.28515625" bestFit="1" customWidth="1"/>
    <col min="3841" max="3841" width="23.85546875" customWidth="1"/>
    <col min="3842" max="3842" width="14.7109375" customWidth="1"/>
    <col min="3843" max="3843" width="15.28515625" customWidth="1"/>
    <col min="3844" max="3844" width="17.28515625" customWidth="1"/>
    <col min="3845" max="3845" width="18.140625" customWidth="1"/>
    <col min="3846" max="3846" width="18.5703125" customWidth="1"/>
    <col min="3847" max="3850" width="14.5703125" customWidth="1"/>
    <col min="3851" max="3856" width="14.5703125" bestFit="1" customWidth="1"/>
    <col min="3857" max="3857" width="14.28515625" bestFit="1" customWidth="1"/>
    <col min="4097" max="4097" width="23.85546875" customWidth="1"/>
    <col min="4098" max="4098" width="14.7109375" customWidth="1"/>
    <col min="4099" max="4099" width="15.28515625" customWidth="1"/>
    <col min="4100" max="4100" width="17.28515625" customWidth="1"/>
    <col min="4101" max="4101" width="18.140625" customWidth="1"/>
    <col min="4102" max="4102" width="18.5703125" customWidth="1"/>
    <col min="4103" max="4106" width="14.5703125" customWidth="1"/>
    <col min="4107" max="4112" width="14.5703125" bestFit="1" customWidth="1"/>
    <col min="4113" max="4113" width="14.28515625" bestFit="1" customWidth="1"/>
    <col min="4353" max="4353" width="23.85546875" customWidth="1"/>
    <col min="4354" max="4354" width="14.7109375" customWidth="1"/>
    <col min="4355" max="4355" width="15.28515625" customWidth="1"/>
    <col min="4356" max="4356" width="17.28515625" customWidth="1"/>
    <col min="4357" max="4357" width="18.140625" customWidth="1"/>
    <col min="4358" max="4358" width="18.5703125" customWidth="1"/>
    <col min="4359" max="4362" width="14.5703125" customWidth="1"/>
    <col min="4363" max="4368" width="14.5703125" bestFit="1" customWidth="1"/>
    <col min="4369" max="4369" width="14.28515625" bestFit="1" customWidth="1"/>
    <col min="4609" max="4609" width="23.85546875" customWidth="1"/>
    <col min="4610" max="4610" width="14.7109375" customWidth="1"/>
    <col min="4611" max="4611" width="15.28515625" customWidth="1"/>
    <col min="4612" max="4612" width="17.28515625" customWidth="1"/>
    <col min="4613" max="4613" width="18.140625" customWidth="1"/>
    <col min="4614" max="4614" width="18.5703125" customWidth="1"/>
    <col min="4615" max="4618" width="14.5703125" customWidth="1"/>
    <col min="4619" max="4624" width="14.5703125" bestFit="1" customWidth="1"/>
    <col min="4625" max="4625" width="14.28515625" bestFit="1" customWidth="1"/>
    <col min="4865" max="4865" width="23.85546875" customWidth="1"/>
    <col min="4866" max="4866" width="14.7109375" customWidth="1"/>
    <col min="4867" max="4867" width="15.28515625" customWidth="1"/>
    <col min="4868" max="4868" width="17.28515625" customWidth="1"/>
    <col min="4869" max="4869" width="18.140625" customWidth="1"/>
    <col min="4870" max="4870" width="18.5703125" customWidth="1"/>
    <col min="4871" max="4874" width="14.5703125" customWidth="1"/>
    <col min="4875" max="4880" width="14.5703125" bestFit="1" customWidth="1"/>
    <col min="4881" max="4881" width="14.28515625" bestFit="1" customWidth="1"/>
    <col min="5121" max="5121" width="23.85546875" customWidth="1"/>
    <col min="5122" max="5122" width="14.7109375" customWidth="1"/>
    <col min="5123" max="5123" width="15.28515625" customWidth="1"/>
    <col min="5124" max="5124" width="17.28515625" customWidth="1"/>
    <col min="5125" max="5125" width="18.140625" customWidth="1"/>
    <col min="5126" max="5126" width="18.5703125" customWidth="1"/>
    <col min="5127" max="5130" width="14.5703125" customWidth="1"/>
    <col min="5131" max="5136" width="14.5703125" bestFit="1" customWidth="1"/>
    <col min="5137" max="5137" width="14.28515625" bestFit="1" customWidth="1"/>
    <col min="5377" max="5377" width="23.85546875" customWidth="1"/>
    <col min="5378" max="5378" width="14.7109375" customWidth="1"/>
    <col min="5379" max="5379" width="15.28515625" customWidth="1"/>
    <col min="5380" max="5380" width="17.28515625" customWidth="1"/>
    <col min="5381" max="5381" width="18.140625" customWidth="1"/>
    <col min="5382" max="5382" width="18.5703125" customWidth="1"/>
    <col min="5383" max="5386" width="14.5703125" customWidth="1"/>
    <col min="5387" max="5392" width="14.5703125" bestFit="1" customWidth="1"/>
    <col min="5393" max="5393" width="14.28515625" bestFit="1" customWidth="1"/>
    <col min="5633" max="5633" width="23.85546875" customWidth="1"/>
    <col min="5634" max="5634" width="14.7109375" customWidth="1"/>
    <col min="5635" max="5635" width="15.28515625" customWidth="1"/>
    <col min="5636" max="5636" width="17.28515625" customWidth="1"/>
    <col min="5637" max="5637" width="18.140625" customWidth="1"/>
    <col min="5638" max="5638" width="18.5703125" customWidth="1"/>
    <col min="5639" max="5642" width="14.5703125" customWidth="1"/>
    <col min="5643" max="5648" width="14.5703125" bestFit="1" customWidth="1"/>
    <col min="5649" max="5649" width="14.28515625" bestFit="1" customWidth="1"/>
    <col min="5889" max="5889" width="23.85546875" customWidth="1"/>
    <col min="5890" max="5890" width="14.7109375" customWidth="1"/>
    <col min="5891" max="5891" width="15.28515625" customWidth="1"/>
    <col min="5892" max="5892" width="17.28515625" customWidth="1"/>
    <col min="5893" max="5893" width="18.140625" customWidth="1"/>
    <col min="5894" max="5894" width="18.5703125" customWidth="1"/>
    <col min="5895" max="5898" width="14.5703125" customWidth="1"/>
    <col min="5899" max="5904" width="14.5703125" bestFit="1" customWidth="1"/>
    <col min="5905" max="5905" width="14.28515625" bestFit="1" customWidth="1"/>
    <col min="6145" max="6145" width="23.85546875" customWidth="1"/>
    <col min="6146" max="6146" width="14.7109375" customWidth="1"/>
    <col min="6147" max="6147" width="15.28515625" customWidth="1"/>
    <col min="6148" max="6148" width="17.28515625" customWidth="1"/>
    <col min="6149" max="6149" width="18.140625" customWidth="1"/>
    <col min="6150" max="6150" width="18.5703125" customWidth="1"/>
    <col min="6151" max="6154" width="14.5703125" customWidth="1"/>
    <col min="6155" max="6160" width="14.5703125" bestFit="1" customWidth="1"/>
    <col min="6161" max="6161" width="14.28515625" bestFit="1" customWidth="1"/>
    <col min="6401" max="6401" width="23.85546875" customWidth="1"/>
    <col min="6402" max="6402" width="14.7109375" customWidth="1"/>
    <col min="6403" max="6403" width="15.28515625" customWidth="1"/>
    <col min="6404" max="6404" width="17.28515625" customWidth="1"/>
    <col min="6405" max="6405" width="18.140625" customWidth="1"/>
    <col min="6406" max="6406" width="18.5703125" customWidth="1"/>
    <col min="6407" max="6410" width="14.5703125" customWidth="1"/>
    <col min="6411" max="6416" width="14.5703125" bestFit="1" customWidth="1"/>
    <col min="6417" max="6417" width="14.28515625" bestFit="1" customWidth="1"/>
    <col min="6657" max="6657" width="23.85546875" customWidth="1"/>
    <col min="6658" max="6658" width="14.7109375" customWidth="1"/>
    <col min="6659" max="6659" width="15.28515625" customWidth="1"/>
    <col min="6660" max="6660" width="17.28515625" customWidth="1"/>
    <col min="6661" max="6661" width="18.140625" customWidth="1"/>
    <col min="6662" max="6662" width="18.5703125" customWidth="1"/>
    <col min="6663" max="6666" width="14.5703125" customWidth="1"/>
    <col min="6667" max="6672" width="14.5703125" bestFit="1" customWidth="1"/>
    <col min="6673" max="6673" width="14.28515625" bestFit="1" customWidth="1"/>
    <col min="6913" max="6913" width="23.85546875" customWidth="1"/>
    <col min="6914" max="6914" width="14.7109375" customWidth="1"/>
    <col min="6915" max="6915" width="15.28515625" customWidth="1"/>
    <col min="6916" max="6916" width="17.28515625" customWidth="1"/>
    <col min="6917" max="6917" width="18.140625" customWidth="1"/>
    <col min="6918" max="6918" width="18.5703125" customWidth="1"/>
    <col min="6919" max="6922" width="14.5703125" customWidth="1"/>
    <col min="6923" max="6928" width="14.5703125" bestFit="1" customWidth="1"/>
    <col min="6929" max="6929" width="14.28515625" bestFit="1" customWidth="1"/>
    <col min="7169" max="7169" width="23.85546875" customWidth="1"/>
    <col min="7170" max="7170" width="14.7109375" customWidth="1"/>
    <col min="7171" max="7171" width="15.28515625" customWidth="1"/>
    <col min="7172" max="7172" width="17.28515625" customWidth="1"/>
    <col min="7173" max="7173" width="18.140625" customWidth="1"/>
    <col min="7174" max="7174" width="18.5703125" customWidth="1"/>
    <col min="7175" max="7178" width="14.5703125" customWidth="1"/>
    <col min="7179" max="7184" width="14.5703125" bestFit="1" customWidth="1"/>
    <col min="7185" max="7185" width="14.28515625" bestFit="1" customWidth="1"/>
    <col min="7425" max="7425" width="23.85546875" customWidth="1"/>
    <col min="7426" max="7426" width="14.7109375" customWidth="1"/>
    <col min="7427" max="7427" width="15.28515625" customWidth="1"/>
    <col min="7428" max="7428" width="17.28515625" customWidth="1"/>
    <col min="7429" max="7429" width="18.140625" customWidth="1"/>
    <col min="7430" max="7430" width="18.5703125" customWidth="1"/>
    <col min="7431" max="7434" width="14.5703125" customWidth="1"/>
    <col min="7435" max="7440" width="14.5703125" bestFit="1" customWidth="1"/>
    <col min="7441" max="7441" width="14.28515625" bestFit="1" customWidth="1"/>
    <col min="7681" max="7681" width="23.85546875" customWidth="1"/>
    <col min="7682" max="7682" width="14.7109375" customWidth="1"/>
    <col min="7683" max="7683" width="15.28515625" customWidth="1"/>
    <col min="7684" max="7684" width="17.28515625" customWidth="1"/>
    <col min="7685" max="7685" width="18.140625" customWidth="1"/>
    <col min="7686" max="7686" width="18.5703125" customWidth="1"/>
    <col min="7687" max="7690" width="14.5703125" customWidth="1"/>
    <col min="7691" max="7696" width="14.5703125" bestFit="1" customWidth="1"/>
    <col min="7697" max="7697" width="14.28515625" bestFit="1" customWidth="1"/>
    <col min="7937" max="7937" width="23.85546875" customWidth="1"/>
    <col min="7938" max="7938" width="14.7109375" customWidth="1"/>
    <col min="7939" max="7939" width="15.28515625" customWidth="1"/>
    <col min="7940" max="7940" width="17.28515625" customWidth="1"/>
    <col min="7941" max="7941" width="18.140625" customWidth="1"/>
    <col min="7942" max="7942" width="18.5703125" customWidth="1"/>
    <col min="7943" max="7946" width="14.5703125" customWidth="1"/>
    <col min="7947" max="7952" width="14.5703125" bestFit="1" customWidth="1"/>
    <col min="7953" max="7953" width="14.28515625" bestFit="1" customWidth="1"/>
    <col min="8193" max="8193" width="23.85546875" customWidth="1"/>
    <col min="8194" max="8194" width="14.7109375" customWidth="1"/>
    <col min="8195" max="8195" width="15.28515625" customWidth="1"/>
    <col min="8196" max="8196" width="17.28515625" customWidth="1"/>
    <col min="8197" max="8197" width="18.140625" customWidth="1"/>
    <col min="8198" max="8198" width="18.5703125" customWidth="1"/>
    <col min="8199" max="8202" width="14.5703125" customWidth="1"/>
    <col min="8203" max="8208" width="14.5703125" bestFit="1" customWidth="1"/>
    <col min="8209" max="8209" width="14.28515625" bestFit="1" customWidth="1"/>
    <col min="8449" max="8449" width="23.85546875" customWidth="1"/>
    <col min="8450" max="8450" width="14.7109375" customWidth="1"/>
    <col min="8451" max="8451" width="15.28515625" customWidth="1"/>
    <col min="8452" max="8452" width="17.28515625" customWidth="1"/>
    <col min="8453" max="8453" width="18.140625" customWidth="1"/>
    <col min="8454" max="8454" width="18.5703125" customWidth="1"/>
    <col min="8455" max="8458" width="14.5703125" customWidth="1"/>
    <col min="8459" max="8464" width="14.5703125" bestFit="1" customWidth="1"/>
    <col min="8465" max="8465" width="14.28515625" bestFit="1" customWidth="1"/>
    <col min="8705" max="8705" width="23.85546875" customWidth="1"/>
    <col min="8706" max="8706" width="14.7109375" customWidth="1"/>
    <col min="8707" max="8707" width="15.28515625" customWidth="1"/>
    <col min="8708" max="8708" width="17.28515625" customWidth="1"/>
    <col min="8709" max="8709" width="18.140625" customWidth="1"/>
    <col min="8710" max="8710" width="18.5703125" customWidth="1"/>
    <col min="8711" max="8714" width="14.5703125" customWidth="1"/>
    <col min="8715" max="8720" width="14.5703125" bestFit="1" customWidth="1"/>
    <col min="8721" max="8721" width="14.28515625" bestFit="1" customWidth="1"/>
    <col min="8961" max="8961" width="23.85546875" customWidth="1"/>
    <col min="8962" max="8962" width="14.7109375" customWidth="1"/>
    <col min="8963" max="8963" width="15.28515625" customWidth="1"/>
    <col min="8964" max="8964" width="17.28515625" customWidth="1"/>
    <col min="8965" max="8965" width="18.140625" customWidth="1"/>
    <col min="8966" max="8966" width="18.5703125" customWidth="1"/>
    <col min="8967" max="8970" width="14.5703125" customWidth="1"/>
    <col min="8971" max="8976" width="14.5703125" bestFit="1" customWidth="1"/>
    <col min="8977" max="8977" width="14.28515625" bestFit="1" customWidth="1"/>
    <col min="9217" max="9217" width="23.85546875" customWidth="1"/>
    <col min="9218" max="9218" width="14.7109375" customWidth="1"/>
    <col min="9219" max="9219" width="15.28515625" customWidth="1"/>
    <col min="9220" max="9220" width="17.28515625" customWidth="1"/>
    <col min="9221" max="9221" width="18.140625" customWidth="1"/>
    <col min="9222" max="9222" width="18.5703125" customWidth="1"/>
    <col min="9223" max="9226" width="14.5703125" customWidth="1"/>
    <col min="9227" max="9232" width="14.5703125" bestFit="1" customWidth="1"/>
    <col min="9233" max="9233" width="14.28515625" bestFit="1" customWidth="1"/>
    <col min="9473" max="9473" width="23.85546875" customWidth="1"/>
    <col min="9474" max="9474" width="14.7109375" customWidth="1"/>
    <col min="9475" max="9475" width="15.28515625" customWidth="1"/>
    <col min="9476" max="9476" width="17.28515625" customWidth="1"/>
    <col min="9477" max="9477" width="18.140625" customWidth="1"/>
    <col min="9478" max="9478" width="18.5703125" customWidth="1"/>
    <col min="9479" max="9482" width="14.5703125" customWidth="1"/>
    <col min="9483" max="9488" width="14.5703125" bestFit="1" customWidth="1"/>
    <col min="9489" max="9489" width="14.28515625" bestFit="1" customWidth="1"/>
    <col min="9729" max="9729" width="23.85546875" customWidth="1"/>
    <col min="9730" max="9730" width="14.7109375" customWidth="1"/>
    <col min="9731" max="9731" width="15.28515625" customWidth="1"/>
    <col min="9732" max="9732" width="17.28515625" customWidth="1"/>
    <col min="9733" max="9733" width="18.140625" customWidth="1"/>
    <col min="9734" max="9734" width="18.5703125" customWidth="1"/>
    <col min="9735" max="9738" width="14.5703125" customWidth="1"/>
    <col min="9739" max="9744" width="14.5703125" bestFit="1" customWidth="1"/>
    <col min="9745" max="9745" width="14.28515625" bestFit="1" customWidth="1"/>
    <col min="9985" max="9985" width="23.85546875" customWidth="1"/>
    <col min="9986" max="9986" width="14.7109375" customWidth="1"/>
    <col min="9987" max="9987" width="15.28515625" customWidth="1"/>
    <col min="9988" max="9988" width="17.28515625" customWidth="1"/>
    <col min="9989" max="9989" width="18.140625" customWidth="1"/>
    <col min="9990" max="9990" width="18.5703125" customWidth="1"/>
    <col min="9991" max="9994" width="14.5703125" customWidth="1"/>
    <col min="9995" max="10000" width="14.5703125" bestFit="1" customWidth="1"/>
    <col min="10001" max="10001" width="14.28515625" bestFit="1" customWidth="1"/>
    <col min="10241" max="10241" width="23.85546875" customWidth="1"/>
    <col min="10242" max="10242" width="14.7109375" customWidth="1"/>
    <col min="10243" max="10243" width="15.28515625" customWidth="1"/>
    <col min="10244" max="10244" width="17.28515625" customWidth="1"/>
    <col min="10245" max="10245" width="18.140625" customWidth="1"/>
    <col min="10246" max="10246" width="18.5703125" customWidth="1"/>
    <col min="10247" max="10250" width="14.5703125" customWidth="1"/>
    <col min="10251" max="10256" width="14.5703125" bestFit="1" customWidth="1"/>
    <col min="10257" max="10257" width="14.28515625" bestFit="1" customWidth="1"/>
    <col min="10497" max="10497" width="23.85546875" customWidth="1"/>
    <col min="10498" max="10498" width="14.7109375" customWidth="1"/>
    <col min="10499" max="10499" width="15.28515625" customWidth="1"/>
    <col min="10500" max="10500" width="17.28515625" customWidth="1"/>
    <col min="10501" max="10501" width="18.140625" customWidth="1"/>
    <col min="10502" max="10502" width="18.5703125" customWidth="1"/>
    <col min="10503" max="10506" width="14.5703125" customWidth="1"/>
    <col min="10507" max="10512" width="14.5703125" bestFit="1" customWidth="1"/>
    <col min="10513" max="10513" width="14.28515625" bestFit="1" customWidth="1"/>
    <col min="10753" max="10753" width="23.85546875" customWidth="1"/>
    <col min="10754" max="10754" width="14.7109375" customWidth="1"/>
    <col min="10755" max="10755" width="15.28515625" customWidth="1"/>
    <col min="10756" max="10756" width="17.28515625" customWidth="1"/>
    <col min="10757" max="10757" width="18.140625" customWidth="1"/>
    <col min="10758" max="10758" width="18.5703125" customWidth="1"/>
    <col min="10759" max="10762" width="14.5703125" customWidth="1"/>
    <col min="10763" max="10768" width="14.5703125" bestFit="1" customWidth="1"/>
    <col min="10769" max="10769" width="14.28515625" bestFit="1" customWidth="1"/>
    <col min="11009" max="11009" width="23.85546875" customWidth="1"/>
    <col min="11010" max="11010" width="14.7109375" customWidth="1"/>
    <col min="11011" max="11011" width="15.28515625" customWidth="1"/>
    <col min="11012" max="11012" width="17.28515625" customWidth="1"/>
    <col min="11013" max="11013" width="18.140625" customWidth="1"/>
    <col min="11014" max="11014" width="18.5703125" customWidth="1"/>
    <col min="11015" max="11018" width="14.5703125" customWidth="1"/>
    <col min="11019" max="11024" width="14.5703125" bestFit="1" customWidth="1"/>
    <col min="11025" max="11025" width="14.28515625" bestFit="1" customWidth="1"/>
    <col min="11265" max="11265" width="23.85546875" customWidth="1"/>
    <col min="11266" max="11266" width="14.7109375" customWidth="1"/>
    <col min="11267" max="11267" width="15.28515625" customWidth="1"/>
    <col min="11268" max="11268" width="17.28515625" customWidth="1"/>
    <col min="11269" max="11269" width="18.140625" customWidth="1"/>
    <col min="11270" max="11270" width="18.5703125" customWidth="1"/>
    <col min="11271" max="11274" width="14.5703125" customWidth="1"/>
    <col min="11275" max="11280" width="14.5703125" bestFit="1" customWidth="1"/>
    <col min="11281" max="11281" width="14.28515625" bestFit="1" customWidth="1"/>
    <col min="11521" max="11521" width="23.85546875" customWidth="1"/>
    <col min="11522" max="11522" width="14.7109375" customWidth="1"/>
    <col min="11523" max="11523" width="15.28515625" customWidth="1"/>
    <col min="11524" max="11524" width="17.28515625" customWidth="1"/>
    <col min="11525" max="11525" width="18.140625" customWidth="1"/>
    <col min="11526" max="11526" width="18.5703125" customWidth="1"/>
    <col min="11527" max="11530" width="14.5703125" customWidth="1"/>
    <col min="11531" max="11536" width="14.5703125" bestFit="1" customWidth="1"/>
    <col min="11537" max="11537" width="14.28515625" bestFit="1" customWidth="1"/>
    <col min="11777" max="11777" width="23.85546875" customWidth="1"/>
    <col min="11778" max="11778" width="14.7109375" customWidth="1"/>
    <col min="11779" max="11779" width="15.28515625" customWidth="1"/>
    <col min="11780" max="11780" width="17.28515625" customWidth="1"/>
    <col min="11781" max="11781" width="18.140625" customWidth="1"/>
    <col min="11782" max="11782" width="18.5703125" customWidth="1"/>
    <col min="11783" max="11786" width="14.5703125" customWidth="1"/>
    <col min="11787" max="11792" width="14.5703125" bestFit="1" customWidth="1"/>
    <col min="11793" max="11793" width="14.28515625" bestFit="1" customWidth="1"/>
    <col min="12033" max="12033" width="23.85546875" customWidth="1"/>
    <col min="12034" max="12034" width="14.7109375" customWidth="1"/>
    <col min="12035" max="12035" width="15.28515625" customWidth="1"/>
    <col min="12036" max="12036" width="17.28515625" customWidth="1"/>
    <col min="12037" max="12037" width="18.140625" customWidth="1"/>
    <col min="12038" max="12038" width="18.5703125" customWidth="1"/>
    <col min="12039" max="12042" width="14.5703125" customWidth="1"/>
    <col min="12043" max="12048" width="14.5703125" bestFit="1" customWidth="1"/>
    <col min="12049" max="12049" width="14.28515625" bestFit="1" customWidth="1"/>
    <col min="12289" max="12289" width="23.85546875" customWidth="1"/>
    <col min="12290" max="12290" width="14.7109375" customWidth="1"/>
    <col min="12291" max="12291" width="15.28515625" customWidth="1"/>
    <col min="12292" max="12292" width="17.28515625" customWidth="1"/>
    <col min="12293" max="12293" width="18.140625" customWidth="1"/>
    <col min="12294" max="12294" width="18.5703125" customWidth="1"/>
    <col min="12295" max="12298" width="14.5703125" customWidth="1"/>
    <col min="12299" max="12304" width="14.5703125" bestFit="1" customWidth="1"/>
    <col min="12305" max="12305" width="14.28515625" bestFit="1" customWidth="1"/>
    <col min="12545" max="12545" width="23.85546875" customWidth="1"/>
    <col min="12546" max="12546" width="14.7109375" customWidth="1"/>
    <col min="12547" max="12547" width="15.28515625" customWidth="1"/>
    <col min="12548" max="12548" width="17.28515625" customWidth="1"/>
    <col min="12549" max="12549" width="18.140625" customWidth="1"/>
    <col min="12550" max="12550" width="18.5703125" customWidth="1"/>
    <col min="12551" max="12554" width="14.5703125" customWidth="1"/>
    <col min="12555" max="12560" width="14.5703125" bestFit="1" customWidth="1"/>
    <col min="12561" max="12561" width="14.28515625" bestFit="1" customWidth="1"/>
    <col min="12801" max="12801" width="23.85546875" customWidth="1"/>
    <col min="12802" max="12802" width="14.7109375" customWidth="1"/>
    <col min="12803" max="12803" width="15.28515625" customWidth="1"/>
    <col min="12804" max="12804" width="17.28515625" customWidth="1"/>
    <col min="12805" max="12805" width="18.140625" customWidth="1"/>
    <col min="12806" max="12806" width="18.5703125" customWidth="1"/>
    <col min="12807" max="12810" width="14.5703125" customWidth="1"/>
    <col min="12811" max="12816" width="14.5703125" bestFit="1" customWidth="1"/>
    <col min="12817" max="12817" width="14.28515625" bestFit="1" customWidth="1"/>
    <col min="13057" max="13057" width="23.85546875" customWidth="1"/>
    <col min="13058" max="13058" width="14.7109375" customWidth="1"/>
    <col min="13059" max="13059" width="15.28515625" customWidth="1"/>
    <col min="13060" max="13060" width="17.28515625" customWidth="1"/>
    <col min="13061" max="13061" width="18.140625" customWidth="1"/>
    <col min="13062" max="13062" width="18.5703125" customWidth="1"/>
    <col min="13063" max="13066" width="14.5703125" customWidth="1"/>
    <col min="13067" max="13072" width="14.5703125" bestFit="1" customWidth="1"/>
    <col min="13073" max="13073" width="14.28515625" bestFit="1" customWidth="1"/>
    <col min="13313" max="13313" width="23.85546875" customWidth="1"/>
    <col min="13314" max="13314" width="14.7109375" customWidth="1"/>
    <col min="13315" max="13315" width="15.28515625" customWidth="1"/>
    <col min="13316" max="13316" width="17.28515625" customWidth="1"/>
    <col min="13317" max="13317" width="18.140625" customWidth="1"/>
    <col min="13318" max="13318" width="18.5703125" customWidth="1"/>
    <col min="13319" max="13322" width="14.5703125" customWidth="1"/>
    <col min="13323" max="13328" width="14.5703125" bestFit="1" customWidth="1"/>
    <col min="13329" max="13329" width="14.28515625" bestFit="1" customWidth="1"/>
    <col min="13569" max="13569" width="23.85546875" customWidth="1"/>
    <col min="13570" max="13570" width="14.7109375" customWidth="1"/>
    <col min="13571" max="13571" width="15.28515625" customWidth="1"/>
    <col min="13572" max="13572" width="17.28515625" customWidth="1"/>
    <col min="13573" max="13573" width="18.140625" customWidth="1"/>
    <col min="13574" max="13574" width="18.5703125" customWidth="1"/>
    <col min="13575" max="13578" width="14.5703125" customWidth="1"/>
    <col min="13579" max="13584" width="14.5703125" bestFit="1" customWidth="1"/>
    <col min="13585" max="13585" width="14.28515625" bestFit="1" customWidth="1"/>
    <col min="13825" max="13825" width="23.85546875" customWidth="1"/>
    <col min="13826" max="13826" width="14.7109375" customWidth="1"/>
    <col min="13827" max="13827" width="15.28515625" customWidth="1"/>
    <col min="13828" max="13828" width="17.28515625" customWidth="1"/>
    <col min="13829" max="13829" width="18.140625" customWidth="1"/>
    <col min="13830" max="13830" width="18.5703125" customWidth="1"/>
    <col min="13831" max="13834" width="14.5703125" customWidth="1"/>
    <col min="13835" max="13840" width="14.5703125" bestFit="1" customWidth="1"/>
    <col min="13841" max="13841" width="14.28515625" bestFit="1" customWidth="1"/>
    <col min="14081" max="14081" width="23.85546875" customWidth="1"/>
    <col min="14082" max="14082" width="14.7109375" customWidth="1"/>
    <col min="14083" max="14083" width="15.28515625" customWidth="1"/>
    <col min="14084" max="14084" width="17.28515625" customWidth="1"/>
    <col min="14085" max="14085" width="18.140625" customWidth="1"/>
    <col min="14086" max="14086" width="18.5703125" customWidth="1"/>
    <col min="14087" max="14090" width="14.5703125" customWidth="1"/>
    <col min="14091" max="14096" width="14.5703125" bestFit="1" customWidth="1"/>
    <col min="14097" max="14097" width="14.28515625" bestFit="1" customWidth="1"/>
    <col min="14337" max="14337" width="23.85546875" customWidth="1"/>
    <col min="14338" max="14338" width="14.7109375" customWidth="1"/>
    <col min="14339" max="14339" width="15.28515625" customWidth="1"/>
    <col min="14340" max="14340" width="17.28515625" customWidth="1"/>
    <col min="14341" max="14341" width="18.140625" customWidth="1"/>
    <col min="14342" max="14342" width="18.5703125" customWidth="1"/>
    <col min="14343" max="14346" width="14.5703125" customWidth="1"/>
    <col min="14347" max="14352" width="14.5703125" bestFit="1" customWidth="1"/>
    <col min="14353" max="14353" width="14.28515625" bestFit="1" customWidth="1"/>
    <col min="14593" max="14593" width="23.85546875" customWidth="1"/>
    <col min="14594" max="14594" width="14.7109375" customWidth="1"/>
    <col min="14595" max="14595" width="15.28515625" customWidth="1"/>
    <col min="14596" max="14596" width="17.28515625" customWidth="1"/>
    <col min="14597" max="14597" width="18.140625" customWidth="1"/>
    <col min="14598" max="14598" width="18.5703125" customWidth="1"/>
    <col min="14599" max="14602" width="14.5703125" customWidth="1"/>
    <col min="14603" max="14608" width="14.5703125" bestFit="1" customWidth="1"/>
    <col min="14609" max="14609" width="14.28515625" bestFit="1" customWidth="1"/>
    <col min="14849" max="14849" width="23.85546875" customWidth="1"/>
    <col min="14850" max="14850" width="14.7109375" customWidth="1"/>
    <col min="14851" max="14851" width="15.28515625" customWidth="1"/>
    <col min="14852" max="14852" width="17.28515625" customWidth="1"/>
    <col min="14853" max="14853" width="18.140625" customWidth="1"/>
    <col min="14854" max="14854" width="18.5703125" customWidth="1"/>
    <col min="14855" max="14858" width="14.5703125" customWidth="1"/>
    <col min="14859" max="14864" width="14.5703125" bestFit="1" customWidth="1"/>
    <col min="14865" max="14865" width="14.28515625" bestFit="1" customWidth="1"/>
    <col min="15105" max="15105" width="23.85546875" customWidth="1"/>
    <col min="15106" max="15106" width="14.7109375" customWidth="1"/>
    <col min="15107" max="15107" width="15.28515625" customWidth="1"/>
    <col min="15108" max="15108" width="17.28515625" customWidth="1"/>
    <col min="15109" max="15109" width="18.140625" customWidth="1"/>
    <col min="15110" max="15110" width="18.5703125" customWidth="1"/>
    <col min="15111" max="15114" width="14.5703125" customWidth="1"/>
    <col min="15115" max="15120" width="14.5703125" bestFit="1" customWidth="1"/>
    <col min="15121" max="15121" width="14.28515625" bestFit="1" customWidth="1"/>
    <col min="15361" max="15361" width="23.85546875" customWidth="1"/>
    <col min="15362" max="15362" width="14.7109375" customWidth="1"/>
    <col min="15363" max="15363" width="15.28515625" customWidth="1"/>
    <col min="15364" max="15364" width="17.28515625" customWidth="1"/>
    <col min="15365" max="15365" width="18.140625" customWidth="1"/>
    <col min="15366" max="15366" width="18.5703125" customWidth="1"/>
    <col min="15367" max="15370" width="14.5703125" customWidth="1"/>
    <col min="15371" max="15376" width="14.5703125" bestFit="1" customWidth="1"/>
    <col min="15377" max="15377" width="14.28515625" bestFit="1" customWidth="1"/>
    <col min="15617" max="15617" width="23.85546875" customWidth="1"/>
    <col min="15618" max="15618" width="14.7109375" customWidth="1"/>
    <col min="15619" max="15619" width="15.28515625" customWidth="1"/>
    <col min="15620" max="15620" width="17.28515625" customWidth="1"/>
    <col min="15621" max="15621" width="18.140625" customWidth="1"/>
    <col min="15622" max="15622" width="18.5703125" customWidth="1"/>
    <col min="15623" max="15626" width="14.5703125" customWidth="1"/>
    <col min="15627" max="15632" width="14.5703125" bestFit="1" customWidth="1"/>
    <col min="15633" max="15633" width="14.28515625" bestFit="1" customWidth="1"/>
    <col min="15873" max="15873" width="23.85546875" customWidth="1"/>
    <col min="15874" max="15874" width="14.7109375" customWidth="1"/>
    <col min="15875" max="15875" width="15.28515625" customWidth="1"/>
    <col min="15876" max="15876" width="17.28515625" customWidth="1"/>
    <col min="15877" max="15877" width="18.140625" customWidth="1"/>
    <col min="15878" max="15878" width="18.5703125" customWidth="1"/>
    <col min="15879" max="15882" width="14.5703125" customWidth="1"/>
    <col min="15883" max="15888" width="14.5703125" bestFit="1" customWidth="1"/>
    <col min="15889" max="15889" width="14.28515625" bestFit="1" customWidth="1"/>
    <col min="16129" max="16129" width="23.85546875" customWidth="1"/>
    <col min="16130" max="16130" width="14.7109375" customWidth="1"/>
    <col min="16131" max="16131" width="15.28515625" customWidth="1"/>
    <col min="16132" max="16132" width="17.28515625" customWidth="1"/>
    <col min="16133" max="16133" width="18.140625" customWidth="1"/>
    <col min="16134" max="16134" width="18.5703125" customWidth="1"/>
    <col min="16135" max="16138" width="14.5703125" customWidth="1"/>
    <col min="16139" max="16144" width="14.5703125" bestFit="1" customWidth="1"/>
    <col min="16145" max="16145" width="14.28515625" bestFit="1" customWidth="1"/>
  </cols>
  <sheetData>
    <row r="1" spans="1:21" x14ac:dyDescent="0.2">
      <c r="A1" s="269"/>
      <c r="B1" s="15" t="s">
        <v>43</v>
      </c>
      <c r="C1" s="15" t="s">
        <v>44</v>
      </c>
      <c r="D1" s="16" t="s">
        <v>45</v>
      </c>
      <c r="E1" s="15" t="s">
        <v>46</v>
      </c>
      <c r="F1" s="17" t="s">
        <v>47</v>
      </c>
      <c r="G1" s="20" t="s">
        <v>48</v>
      </c>
      <c r="H1" s="20" t="s">
        <v>49</v>
      </c>
      <c r="I1" s="20" t="s">
        <v>50</v>
      </c>
      <c r="J1" s="272" t="s">
        <v>51</v>
      </c>
      <c r="K1" s="107" t="s">
        <v>52</v>
      </c>
      <c r="L1" s="100" t="s">
        <v>53</v>
      </c>
      <c r="M1" s="100" t="s">
        <v>54</v>
      </c>
      <c r="N1" s="100" t="s">
        <v>55</v>
      </c>
      <c r="O1" s="100" t="s">
        <v>56</v>
      </c>
      <c r="P1" s="100" t="s">
        <v>57</v>
      </c>
      <c r="Q1" s="100" t="s">
        <v>141</v>
      </c>
      <c r="R1" s="273" t="s">
        <v>177</v>
      </c>
      <c r="S1" s="273" t="s">
        <v>346</v>
      </c>
      <c r="T1" s="274" t="s">
        <v>345</v>
      </c>
      <c r="U1" s="269"/>
    </row>
    <row r="2" spans="1:21" x14ac:dyDescent="0.2">
      <c r="A2" s="270"/>
      <c r="B2">
        <v>2005</v>
      </c>
      <c r="C2">
        <v>2006</v>
      </c>
      <c r="D2">
        <v>2007</v>
      </c>
      <c r="E2">
        <v>2008</v>
      </c>
      <c r="F2">
        <v>2009</v>
      </c>
      <c r="G2">
        <v>2010</v>
      </c>
      <c r="H2">
        <v>2011</v>
      </c>
      <c r="I2">
        <v>2012</v>
      </c>
      <c r="J2" s="82">
        <v>2013</v>
      </c>
      <c r="K2">
        <v>2014</v>
      </c>
      <c r="L2">
        <v>2015</v>
      </c>
      <c r="M2">
        <v>2016</v>
      </c>
      <c r="N2">
        <v>2017</v>
      </c>
      <c r="O2">
        <v>2018</v>
      </c>
      <c r="P2">
        <v>2019</v>
      </c>
      <c r="Q2" s="142">
        <v>2020</v>
      </c>
      <c r="R2" s="142">
        <v>2021</v>
      </c>
      <c r="S2" s="142">
        <v>2022</v>
      </c>
      <c r="T2" s="142">
        <v>2023</v>
      </c>
      <c r="U2" s="270"/>
    </row>
    <row r="3" spans="1:21" x14ac:dyDescent="0.2">
      <c r="A3" s="259" t="s">
        <v>10</v>
      </c>
      <c r="B3" s="18">
        <v>8405.6</v>
      </c>
      <c r="C3" s="18">
        <v>36071.050000000003</v>
      </c>
      <c r="D3" s="18">
        <v>21241.88</v>
      </c>
      <c r="E3" s="18">
        <v>31687.3</v>
      </c>
      <c r="F3" s="18">
        <v>68909.56</v>
      </c>
      <c r="G3" s="18">
        <v>98194.97</v>
      </c>
      <c r="H3" s="18">
        <v>102108.46</v>
      </c>
      <c r="I3" s="18">
        <v>76997.789999999994</v>
      </c>
      <c r="J3" s="275">
        <v>89725.55</v>
      </c>
      <c r="K3" s="18">
        <v>56877.66</v>
      </c>
      <c r="L3" s="21">
        <v>65290.5</v>
      </c>
      <c r="M3" s="21">
        <v>26885.34</v>
      </c>
      <c r="N3" s="21">
        <v>11835.61</v>
      </c>
      <c r="O3" s="21">
        <v>59603.16</v>
      </c>
      <c r="P3" s="21">
        <v>94884.37</v>
      </c>
      <c r="Q3" s="23">
        <v>68796</v>
      </c>
      <c r="R3" s="224">
        <v>53842.64</v>
      </c>
      <c r="S3" s="224">
        <v>81350.78</v>
      </c>
      <c r="T3" s="224">
        <f>'SP! Accounts &amp; Investments'!H24</f>
        <v>81350.78</v>
      </c>
      <c r="U3" s="259" t="s">
        <v>10</v>
      </c>
    </row>
    <row r="4" spans="1:21" x14ac:dyDescent="0.2">
      <c r="A4" s="259" t="s">
        <v>11</v>
      </c>
      <c r="B4" s="18">
        <v>0</v>
      </c>
      <c r="C4" s="18">
        <v>0</v>
      </c>
      <c r="D4" s="18">
        <v>15608.64</v>
      </c>
      <c r="E4" s="18">
        <v>16085.77</v>
      </c>
      <c r="F4" s="18">
        <v>16366.86</v>
      </c>
      <c r="G4" s="18">
        <v>16413.97</v>
      </c>
      <c r="H4" s="18">
        <v>17032.5</v>
      </c>
      <c r="I4" s="18">
        <v>17485.89</v>
      </c>
      <c r="J4" s="275">
        <v>17950.05</v>
      </c>
      <c r="K4" s="18">
        <v>18426.54</v>
      </c>
      <c r="L4" s="21">
        <v>399562.29</v>
      </c>
      <c r="M4" s="21">
        <v>490419.71</v>
      </c>
      <c r="N4" s="21">
        <v>586887.13</v>
      </c>
      <c r="O4" s="21">
        <v>576150.86</v>
      </c>
      <c r="P4" s="21">
        <v>631010.53</v>
      </c>
      <c r="Q4" s="276">
        <v>722726.67</v>
      </c>
      <c r="R4" s="276">
        <v>813790.65</v>
      </c>
      <c r="S4" s="276">
        <v>762845.15</v>
      </c>
      <c r="T4" s="276">
        <f>'SP! Accounts &amp; Investments'!H8</f>
        <v>762845.15</v>
      </c>
      <c r="U4" s="259" t="s">
        <v>11</v>
      </c>
    </row>
    <row r="5" spans="1:21" hidden="1" x14ac:dyDescent="0.2">
      <c r="A5" s="259" t="s">
        <v>12</v>
      </c>
      <c r="B5" s="18">
        <v>41737.870000000003</v>
      </c>
      <c r="C5" s="18">
        <v>49667.41</v>
      </c>
      <c r="D5" s="18">
        <v>75354.45</v>
      </c>
      <c r="E5" s="18">
        <v>47078.35</v>
      </c>
      <c r="F5" s="18">
        <v>0</v>
      </c>
      <c r="G5" s="18">
        <v>98487.21</v>
      </c>
      <c r="H5" s="18">
        <v>170919.23</v>
      </c>
      <c r="I5" s="18">
        <v>256987.58</v>
      </c>
      <c r="J5" s="275">
        <v>337161.21</v>
      </c>
      <c r="K5" s="18">
        <v>336197.61</v>
      </c>
      <c r="L5" s="21"/>
      <c r="M5" s="21"/>
      <c r="O5" s="21"/>
      <c r="P5" s="21"/>
      <c r="U5" s="259" t="s">
        <v>12</v>
      </c>
    </row>
    <row r="6" spans="1:21" hidden="1" x14ac:dyDescent="0.2">
      <c r="A6" s="259" t="s">
        <v>13</v>
      </c>
      <c r="B6" s="18"/>
      <c r="C6" s="18"/>
      <c r="E6" s="18"/>
      <c r="F6" s="18">
        <v>10023.23</v>
      </c>
      <c r="G6" s="18"/>
      <c r="H6" s="18"/>
      <c r="I6" s="18"/>
      <c r="J6" s="275"/>
      <c r="K6" s="18"/>
      <c r="L6" s="21">
        <v>0</v>
      </c>
      <c r="M6" s="21">
        <v>0</v>
      </c>
      <c r="N6" s="21">
        <v>-10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/>
      <c r="U6" s="259" t="s">
        <v>13</v>
      </c>
    </row>
    <row r="7" spans="1:21" hidden="1" x14ac:dyDescent="0.2">
      <c r="A7" s="259" t="s">
        <v>14</v>
      </c>
      <c r="B7" s="18"/>
      <c r="C7" s="18"/>
      <c r="E7" s="18"/>
      <c r="F7" s="18">
        <v>40184.44</v>
      </c>
      <c r="G7" s="18">
        <v>0</v>
      </c>
      <c r="H7" s="18">
        <v>0</v>
      </c>
      <c r="I7" s="18">
        <v>0</v>
      </c>
      <c r="J7" s="275">
        <v>0</v>
      </c>
      <c r="K7" s="18">
        <v>0</v>
      </c>
      <c r="L7" s="21"/>
      <c r="M7" s="21"/>
      <c r="U7" s="259" t="s">
        <v>14</v>
      </c>
    </row>
    <row r="8" spans="1:21" x14ac:dyDescent="0.2">
      <c r="A8" s="259" t="s">
        <v>15</v>
      </c>
      <c r="B8" s="18">
        <v>901</v>
      </c>
      <c r="C8" s="18">
        <v>0</v>
      </c>
      <c r="D8" s="18">
        <v>0</v>
      </c>
      <c r="E8" s="18">
        <v>0</v>
      </c>
      <c r="F8" s="18">
        <v>0</v>
      </c>
      <c r="G8" s="18"/>
      <c r="H8" s="18"/>
      <c r="I8" s="18"/>
      <c r="J8" s="275"/>
      <c r="K8" s="18"/>
      <c r="Q8" s="30"/>
      <c r="R8" s="23">
        <v>0</v>
      </c>
      <c r="S8" s="23">
        <v>0</v>
      </c>
      <c r="T8" s="23">
        <f>'SP! Accounts &amp; Investments'!H25</f>
        <v>9439</v>
      </c>
      <c r="U8" s="259" t="s">
        <v>15</v>
      </c>
    </row>
    <row r="9" spans="1:21" x14ac:dyDescent="0.2">
      <c r="A9" s="259"/>
      <c r="B9" s="18"/>
      <c r="C9" s="18"/>
      <c r="F9" s="18"/>
      <c r="J9" s="82"/>
      <c r="U9" s="259"/>
    </row>
    <row r="10" spans="1:21" s="50" customFormat="1" x14ac:dyDescent="0.2">
      <c r="A10" s="260" t="s">
        <v>58</v>
      </c>
      <c r="B10" s="19">
        <f>SUM(B3:B9)</f>
        <v>51044.47</v>
      </c>
      <c r="C10" s="19">
        <f>SUM(C3:C9)</f>
        <v>85738.46</v>
      </c>
      <c r="D10" s="19">
        <f>SUM(D3:D9)</f>
        <v>112204.97</v>
      </c>
      <c r="E10" s="19">
        <f>SUM(E3:E9)</f>
        <v>94851.42</v>
      </c>
      <c r="F10" s="19">
        <f>SUM(F3:F9)</f>
        <v>135484.09</v>
      </c>
      <c r="G10" s="19">
        <f>SUM(G3:G8)</f>
        <v>213096.15000000002</v>
      </c>
      <c r="H10" s="19">
        <f>SUM(H3:H8)</f>
        <v>290060.19</v>
      </c>
      <c r="I10" s="19">
        <f>SUM(I3:I8)</f>
        <v>351471.26</v>
      </c>
      <c r="J10" s="277">
        <f>SUM(J3:J8)</f>
        <v>444836.81000000006</v>
      </c>
      <c r="K10" s="19">
        <f>SUM(K3:K8)</f>
        <v>411501.81</v>
      </c>
      <c r="L10" s="278">
        <f>SUM(L3:L7)</f>
        <v>464852.79</v>
      </c>
      <c r="M10" s="278">
        <f>SUM(M3:M7)</f>
        <v>517305.05000000005</v>
      </c>
      <c r="N10" s="278">
        <f>SUM(N3:N7)</f>
        <v>598712.74</v>
      </c>
      <c r="O10" s="278">
        <f>SUM(O3:O6)</f>
        <v>635754.02</v>
      </c>
      <c r="P10" s="278">
        <v>725894.9</v>
      </c>
      <c r="Q10" s="279">
        <f>Q3+Q4+Q8</f>
        <v>791522.67</v>
      </c>
      <c r="R10" s="279">
        <f>R3+R4+R8</f>
        <v>867633.29</v>
      </c>
      <c r="S10" s="279">
        <f>S3+S4+S8</f>
        <v>844195.93</v>
      </c>
      <c r="T10" s="279">
        <f>T3+T4+T8</f>
        <v>853634.93</v>
      </c>
      <c r="U10" s="260" t="s">
        <v>58</v>
      </c>
    </row>
    <row r="11" spans="1:21" x14ac:dyDescent="0.2">
      <c r="A11" s="259"/>
      <c r="B11" s="18"/>
      <c r="C11" s="18"/>
      <c r="F11" s="18"/>
      <c r="G11" s="18"/>
      <c r="H11" s="18"/>
      <c r="I11" s="18"/>
      <c r="J11" s="275"/>
      <c r="K11" s="280"/>
      <c r="L11" s="21"/>
      <c r="M11" s="281"/>
      <c r="N11" s="50"/>
      <c r="O11" s="50"/>
      <c r="P11" s="50"/>
      <c r="U11" s="259"/>
    </row>
    <row r="12" spans="1:21" ht="13.5" thickBot="1" x14ac:dyDescent="0.25">
      <c r="A12" s="271" t="s">
        <v>59</v>
      </c>
      <c r="B12" s="20"/>
      <c r="C12" s="51">
        <f>C10-B10</f>
        <v>34693.990000000005</v>
      </c>
      <c r="D12" s="51">
        <f t="shared" ref="D12:O12" si="0">D10-C10</f>
        <v>26466.509999999995</v>
      </c>
      <c r="E12" s="62">
        <f t="shared" si="0"/>
        <v>-17353.550000000003</v>
      </c>
      <c r="F12" s="51">
        <f t="shared" si="0"/>
        <v>40632.67</v>
      </c>
      <c r="G12" s="51">
        <f t="shared" si="0"/>
        <v>77612.060000000027</v>
      </c>
      <c r="H12" s="51">
        <f t="shared" si="0"/>
        <v>76964.039999999979</v>
      </c>
      <c r="I12" s="51">
        <f t="shared" si="0"/>
        <v>61411.070000000007</v>
      </c>
      <c r="J12" s="282">
        <f t="shared" si="0"/>
        <v>93365.550000000047</v>
      </c>
      <c r="K12" s="283">
        <f t="shared" si="0"/>
        <v>-33335.000000000058</v>
      </c>
      <c r="L12" s="284">
        <f t="shared" si="0"/>
        <v>53350.979999999981</v>
      </c>
      <c r="M12" s="284">
        <f t="shared" si="0"/>
        <v>52452.260000000068</v>
      </c>
      <c r="N12" s="284">
        <f t="shared" si="0"/>
        <v>81407.689999999944</v>
      </c>
      <c r="O12" s="284">
        <f t="shared" si="0"/>
        <v>37041.280000000028</v>
      </c>
      <c r="P12" s="284">
        <f>P10-O10</f>
        <v>90140.88</v>
      </c>
      <c r="Q12" s="285">
        <f>Q10-P10</f>
        <v>65627.770000000019</v>
      </c>
      <c r="R12" s="285">
        <f>R10-Q10</f>
        <v>76110.62</v>
      </c>
      <c r="S12" s="283">
        <f>S10-R10</f>
        <v>-23437.359999999986</v>
      </c>
      <c r="T12" s="285">
        <f>T10-S10</f>
        <v>9439</v>
      </c>
      <c r="U12" s="271" t="s">
        <v>59</v>
      </c>
    </row>
    <row r="13" spans="1:21" x14ac:dyDescent="0.2">
      <c r="D13"/>
      <c r="F13" s="18"/>
    </row>
    <row r="14" spans="1:21" x14ac:dyDescent="0.2">
      <c r="A14" s="18"/>
      <c r="B14" s="18"/>
      <c r="C14" s="18"/>
      <c r="E14" s="18"/>
      <c r="F14" s="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&amp;C&amp;"Arial,Negrita"&amp;18&amp;A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SP! Accounts &amp; Investments</vt:lpstr>
      <vt:lpstr>Member Payments</vt:lpstr>
      <vt:lpstr>Member Fees Income</vt:lpstr>
      <vt:lpstr>Disputes </vt:lpstr>
      <vt:lpstr>SP! Quarterly 5 yrs</vt:lpstr>
      <vt:lpstr>SP! Yearly Historic</vt:lpstr>
      <vt:lpstr>'Disputes '!Área_de_impresión</vt:lpstr>
      <vt:lpstr>'SP! Accounts &amp; Investments'!Área_de_impresión</vt:lpstr>
      <vt:lpstr>'SP! Quarterly 5 yrs'!Área_de_impresión</vt:lpstr>
      <vt:lpstr>'SP! Yearly Historic'!Área_de_impresión</vt:lpstr>
    </vt:vector>
  </TitlesOfParts>
  <Manager/>
  <Company>SCN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</dc:creator>
  <cp:keywords/>
  <dc:description/>
  <cp:lastModifiedBy>David Cook</cp:lastModifiedBy>
  <cp:revision/>
  <cp:lastPrinted>2022-10-07T18:14:38Z</cp:lastPrinted>
  <dcterms:created xsi:type="dcterms:W3CDTF">2004-04-12T21:45:56Z</dcterms:created>
  <dcterms:modified xsi:type="dcterms:W3CDTF">2023-02-25T09:11:32Z</dcterms:modified>
  <cp:category/>
  <cp:contentStatus/>
</cp:coreProperties>
</file>