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fileSharing userName="David Cook" algorithmName="SHA-512" hashValue="40gjIdKAakXMfIfefwQmV7upTnHofR4tNkn6mUCqENwo31uxG1GHhx2Lp+fo1TzDghGTO4zjrP0sVm3DwYPu3Q==" saltValue="YPn70nMrq4yzNcxPPBcxFg==" spinCount="1000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phie Mancebo\SCN Administrative Dropbox\Sophie Mancebo\Conferences-AGM\Conference\2023 Regional - CTG\"/>
    </mc:Choice>
  </mc:AlternateContent>
  <xr:revisionPtr revIDLastSave="0" documentId="13_ncr:10001_{88DB3716-A2D2-4724-91F4-148F8498092E}" xr6:coauthVersionLast="47" xr6:coauthVersionMax="47" xr10:uidLastSave="{00000000-0000-0000-0000-000000000000}"/>
  <bookViews>
    <workbookView xWindow="-23040" yWindow="0" windowWidth="23256" windowHeight="12480" activeTab="1" xr2:uid="{35D337AB-082D-427A-8BF4-015BCA5955C9}"/>
  </bookViews>
  <sheets>
    <sheet name="Work Sheet" sheetId="3" r:id="rId1"/>
    <sheet name="Attendees" sheetId="6" r:id="rId2"/>
    <sheet name="Invoiced" sheetId="7" r:id="rId3"/>
    <sheet name="Transfers" sheetId="8" r:id="rId4"/>
    <sheet name="Hyatt Regency" sheetId="5" r:id="rId5"/>
    <sheet name="Las Americas CTG" sheetId="2" r:id="rId6"/>
    <sheet name="Hotel Caribe" sheetId="4" r:id="rId7"/>
  </sheets>
  <definedNames>
    <definedName name="_xlnm._FilterDatabase" localSheetId="1" hidden="1">Attendees!$A$2:$Y$27</definedName>
    <definedName name="_xlnm._FilterDatabase" localSheetId="0" hidden="1">'Work Sheet'!$A$1:$L$58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2" i="6" l="1"/>
  <c r="D90" i="6" s="1"/>
  <c r="V52" i="6"/>
  <c r="D89" i="6" s="1"/>
  <c r="U52" i="6"/>
  <c r="D88" i="6" s="1"/>
  <c r="T52" i="6"/>
  <c r="D87" i="6" s="1"/>
  <c r="S52" i="6"/>
  <c r="D86" i="6" s="1"/>
  <c r="R52" i="6"/>
  <c r="D85" i="6" s="1"/>
  <c r="Q52" i="6"/>
  <c r="D84" i="6" s="1"/>
  <c r="O25" i="7"/>
  <c r="W71" i="6"/>
  <c r="G90" i="6" s="1"/>
  <c r="V71" i="6"/>
  <c r="G89" i="6" s="1"/>
  <c r="U71" i="6"/>
  <c r="G88" i="6" s="1"/>
  <c r="T71" i="6"/>
  <c r="G87" i="6" s="1"/>
  <c r="S71" i="6"/>
  <c r="G86" i="6" s="1"/>
  <c r="R71" i="6"/>
  <c r="G85" i="6" s="1"/>
  <c r="Q71" i="6"/>
  <c r="G84" i="6" s="1"/>
  <c r="L21" i="7"/>
  <c r="O21" i="7" s="1"/>
  <c r="L20" i="7"/>
  <c r="L19" i="7"/>
  <c r="O19" i="7" s="1"/>
  <c r="H19" i="7"/>
  <c r="N10" i="7"/>
  <c r="T61" i="6"/>
  <c r="F87" i="6" s="1"/>
  <c r="T44" i="6"/>
  <c r="E87" i="6" s="1"/>
  <c r="T36" i="6"/>
  <c r="T78" i="6" s="1"/>
  <c r="N9" i="7"/>
  <c r="K10" i="7"/>
  <c r="O26" i="7"/>
  <c r="O24" i="7"/>
  <c r="O23" i="7"/>
  <c r="K9" i="7"/>
  <c r="W61" i="6"/>
  <c r="F90" i="6" s="1"/>
  <c r="V61" i="6"/>
  <c r="F89" i="6" s="1"/>
  <c r="U61" i="6"/>
  <c r="F88" i="6" s="1"/>
  <c r="S61" i="6"/>
  <c r="F86" i="6" s="1"/>
  <c r="R61" i="6"/>
  <c r="F85" i="6" s="1"/>
  <c r="Q61" i="6"/>
  <c r="F84" i="6" s="1"/>
  <c r="W44" i="6"/>
  <c r="E90" i="6" s="1"/>
  <c r="V44" i="6"/>
  <c r="E89" i="6" s="1"/>
  <c r="U44" i="6"/>
  <c r="E88" i="6" s="1"/>
  <c r="S44" i="6"/>
  <c r="E86" i="6" s="1"/>
  <c r="R44" i="6"/>
  <c r="E85" i="6" s="1"/>
  <c r="Q44" i="6"/>
  <c r="E84" i="6" s="1"/>
  <c r="W36" i="6"/>
  <c r="C90" i="6" s="1"/>
  <c r="V36" i="6"/>
  <c r="C89" i="6" s="1"/>
  <c r="U36" i="6"/>
  <c r="S36" i="6"/>
  <c r="R36" i="6"/>
  <c r="Q36" i="6"/>
  <c r="C84" i="6" s="1"/>
  <c r="M30" i="7"/>
  <c r="J30" i="7"/>
  <c r="I30" i="7"/>
  <c r="O22" i="7"/>
  <c r="O20" i="7"/>
  <c r="O18" i="7"/>
  <c r="L18" i="7"/>
  <c r="O17" i="7"/>
  <c r="O16" i="7"/>
  <c r="O15" i="7"/>
  <c r="O14" i="7"/>
  <c r="O13" i="7"/>
  <c r="H12" i="7"/>
  <c r="O12" i="7" s="1"/>
  <c r="O11" i="7"/>
  <c r="L11" i="7"/>
  <c r="H10" i="7"/>
  <c r="L9" i="7"/>
  <c r="H9" i="7"/>
  <c r="O8" i="7"/>
  <c r="L7" i="7"/>
  <c r="O7" i="7" s="1"/>
  <c r="L6" i="7"/>
  <c r="O6" i="7" s="1"/>
  <c r="O5" i="7"/>
  <c r="O4" i="7"/>
  <c r="L3" i="7"/>
  <c r="H3" i="7"/>
  <c r="O2" i="7"/>
  <c r="S78" i="6" l="1"/>
  <c r="U78" i="6"/>
  <c r="R78" i="6"/>
  <c r="B85" i="6" s="1"/>
  <c r="V78" i="6"/>
  <c r="B89" i="6" s="1"/>
  <c r="W78" i="6"/>
  <c r="B90" i="6" s="1"/>
  <c r="Q78" i="6"/>
  <c r="B84" i="6" s="1"/>
  <c r="N30" i="7"/>
  <c r="B87" i="6"/>
  <c r="B86" i="6"/>
  <c r="B88" i="6"/>
  <c r="C87" i="6"/>
  <c r="H87" i="6" s="1"/>
  <c r="H84" i="6"/>
  <c r="C88" i="6"/>
  <c r="H88" i="6" s="1"/>
  <c r="J32" i="7"/>
  <c r="L34" i="7" s="1"/>
  <c r="O3" i="7"/>
  <c r="H30" i="7"/>
  <c r="O10" i="7"/>
  <c r="K30" i="7"/>
  <c r="O9" i="7"/>
  <c r="H90" i="6"/>
  <c r="H89" i="6"/>
  <c r="C85" i="6"/>
  <c r="H85" i="6" s="1"/>
  <c r="C86" i="6"/>
  <c r="H86" i="6" s="1"/>
  <c r="L30" i="7"/>
  <c r="O30" i="7" l="1"/>
  <c r="I29" i="5"/>
  <c r="H29" i="5"/>
  <c r="I9" i="5"/>
  <c r="I8" i="5"/>
  <c r="H25" i="5"/>
  <c r="I25" i="5" s="1"/>
  <c r="H24" i="5"/>
  <c r="I24" i="5" s="1"/>
  <c r="H19" i="5"/>
  <c r="I19" i="5" s="1"/>
  <c r="H18" i="5"/>
  <c r="I18" i="5" s="1"/>
  <c r="E4" i="5"/>
  <c r="K12" i="4"/>
  <c r="I12" i="4"/>
  <c r="H25" i="4"/>
  <c r="I25" i="4" s="1"/>
  <c r="H24" i="4"/>
  <c r="I24" i="4" s="1"/>
  <c r="H19" i="4"/>
  <c r="I19" i="4" s="1"/>
  <c r="H18" i="4"/>
  <c r="I9" i="4"/>
  <c r="I8" i="4"/>
  <c r="E4" i="4"/>
  <c r="H25" i="2"/>
  <c r="I25" i="2" s="1"/>
  <c r="H24" i="2"/>
  <c r="I24" i="2" s="1"/>
  <c r="E26" i="2"/>
  <c r="D19" i="2"/>
  <c r="E19" i="2" s="1"/>
  <c r="H19" i="2" s="1"/>
  <c r="I19" i="2" s="1"/>
  <c r="D18" i="2"/>
  <c r="E18" i="2" s="1"/>
  <c r="F9" i="2"/>
  <c r="H9" i="2" s="1"/>
  <c r="I9" i="2" s="1"/>
  <c r="E8" i="2"/>
  <c r="D8" i="2"/>
  <c r="C8" i="2"/>
  <c r="E4" i="2"/>
  <c r="I26" i="5" l="1"/>
  <c r="I20" i="5"/>
  <c r="I11" i="5"/>
  <c r="I12" i="5" s="1"/>
  <c r="H26" i="2"/>
  <c r="I26" i="2"/>
  <c r="E20" i="2"/>
  <c r="H18" i="2"/>
  <c r="I11" i="4"/>
  <c r="K11" i="4" s="1"/>
  <c r="I18" i="4"/>
  <c r="I20" i="4" s="1"/>
  <c r="I26" i="4"/>
  <c r="F8" i="2"/>
  <c r="H8" i="2" s="1"/>
  <c r="I8" i="2" s="1"/>
  <c r="I11" i="2" s="1"/>
  <c r="K11" i="2" l="1"/>
  <c r="I12" i="2"/>
  <c r="K12" i="2" s="1"/>
  <c r="I18" i="2"/>
  <c r="I20" i="2" s="1"/>
  <c r="H20" i="2"/>
  <c r="H36" i="2" s="1"/>
  <c r="K36" i="2" s="1"/>
</calcChain>
</file>

<file path=xl/sharedStrings.xml><?xml version="1.0" encoding="utf-8"?>
<sst xmlns="http://schemas.openxmlformats.org/spreadsheetml/2006/main" count="1500" uniqueCount="612">
  <si>
    <t>Attendees</t>
  </si>
  <si>
    <t>Spouses</t>
  </si>
  <si>
    <t xml:space="preserve">Las Americas </t>
  </si>
  <si>
    <t>Cartagena, Colombia</t>
  </si>
  <si>
    <t>Total</t>
  </si>
  <si>
    <t>Single Room</t>
  </si>
  <si>
    <t xml:space="preserve">Double Rm </t>
  </si>
  <si>
    <t>Rate</t>
  </si>
  <si>
    <t>Total / noche</t>
  </si>
  <si>
    <t>Total USD</t>
  </si>
  <si>
    <t>Sala Conferencia</t>
  </si>
  <si>
    <t>HABITACIONES</t>
  </si>
  <si>
    <t>19/Apr</t>
  </si>
  <si>
    <t>20/Apr</t>
  </si>
  <si>
    <t>Sala</t>
  </si>
  <si>
    <t>21/Apr</t>
  </si>
  <si>
    <t>Desayuno incl</t>
  </si>
  <si>
    <t>COP = USD</t>
  </si>
  <si>
    <t>Rm Single</t>
  </si>
  <si>
    <t>Rm Double</t>
  </si>
  <si>
    <t>Impuestos</t>
  </si>
  <si>
    <t>Seguro</t>
  </si>
  <si>
    <t>Rm indicado</t>
  </si>
  <si>
    <t>Total Cost USD</t>
  </si>
  <si>
    <t>Total Room Cost</t>
  </si>
  <si>
    <t>Discount</t>
  </si>
  <si>
    <t>Total Sala</t>
  </si>
  <si>
    <t>Alimentos &amp; Bebidas</t>
  </si>
  <si>
    <t>Coffee AM</t>
  </si>
  <si>
    <t>Coffee PM</t>
  </si>
  <si>
    <t>Mesero</t>
  </si>
  <si>
    <t>A/V Total</t>
  </si>
  <si>
    <t>21/apr</t>
  </si>
  <si>
    <t>total USD X Pax</t>
  </si>
  <si>
    <t>Note: 60 Pax</t>
  </si>
  <si>
    <t>Welcome Cocktail</t>
  </si>
  <si>
    <t>(guess for cost of double room)</t>
  </si>
  <si>
    <t>Video Inc Imp</t>
  </si>
  <si>
    <t>Agua + coffee</t>
  </si>
  <si>
    <t>Almuerzo</t>
  </si>
  <si>
    <t>tip</t>
  </si>
  <si>
    <t>Total Room Cost/day</t>
  </si>
  <si>
    <t>Total Room Nights</t>
  </si>
  <si>
    <t>Name</t>
  </si>
  <si>
    <t>Surname</t>
  </si>
  <si>
    <t>Company</t>
  </si>
  <si>
    <t>Country</t>
  </si>
  <si>
    <t>Work Filter</t>
  </si>
  <si>
    <t>Notes</t>
  </si>
  <si>
    <t>Registered</t>
  </si>
  <si>
    <t>Pending Ctc</t>
  </si>
  <si>
    <t>Will Come</t>
  </si>
  <si>
    <t>Should Come</t>
  </si>
  <si>
    <t>Possible</t>
  </si>
  <si>
    <t>Cannot come</t>
  </si>
  <si>
    <t>Not interested</t>
  </si>
  <si>
    <t>Let's forget</t>
  </si>
  <si>
    <t>maybe</t>
  </si>
  <si>
    <t>Doubtful</t>
  </si>
  <si>
    <t>CTC SCN</t>
  </si>
  <si>
    <t>Note2</t>
  </si>
  <si>
    <t>Note4</t>
  </si>
  <si>
    <t>9 Will come</t>
  </si>
  <si>
    <t>Raul</t>
  </si>
  <si>
    <t>Gonzalez</t>
  </si>
  <si>
    <t>ACI</t>
  </si>
  <si>
    <t>USA</t>
  </si>
  <si>
    <t>Wagner</t>
  </si>
  <si>
    <t>Luiz</t>
  </si>
  <si>
    <t>Leadership</t>
  </si>
  <si>
    <t>Brasil</t>
  </si>
  <si>
    <t>8 should come</t>
  </si>
  <si>
    <t>Lex</t>
  </si>
  <si>
    <t>Enlace</t>
  </si>
  <si>
    <t>6 maybe</t>
  </si>
  <si>
    <t>Robert</t>
  </si>
  <si>
    <t>Foster</t>
  </si>
  <si>
    <t>Norman</t>
  </si>
  <si>
    <t>China</t>
  </si>
  <si>
    <t>Jim</t>
  </si>
  <si>
    <t>7 possible</t>
  </si>
  <si>
    <t>Gilberto</t>
  </si>
  <si>
    <t>Lopes</t>
  </si>
  <si>
    <t>Italy</t>
  </si>
  <si>
    <t>Aelson</t>
  </si>
  <si>
    <t>Ferreira</t>
  </si>
  <si>
    <t>IGL</t>
  </si>
  <si>
    <t>Colombia</t>
  </si>
  <si>
    <t>Honduras</t>
  </si>
  <si>
    <t>Gustavo</t>
  </si>
  <si>
    <t>Constantini</t>
  </si>
  <si>
    <t>Cristofersen</t>
  </si>
  <si>
    <t>Argentina</t>
  </si>
  <si>
    <t>Rico</t>
  </si>
  <si>
    <t>Rossouw</t>
  </si>
  <si>
    <t>1UP</t>
  </si>
  <si>
    <t xml:space="preserve">Jason </t>
  </si>
  <si>
    <t>Fowler</t>
  </si>
  <si>
    <t>Air &amp; Sea</t>
  </si>
  <si>
    <t>Alex</t>
  </si>
  <si>
    <t>Sepulveda</t>
  </si>
  <si>
    <t>ILS</t>
  </si>
  <si>
    <t>Chile</t>
  </si>
  <si>
    <t xml:space="preserve">Bairon </t>
  </si>
  <si>
    <t>Agudelo</t>
  </si>
  <si>
    <t>TCC</t>
  </si>
  <si>
    <t>Ruben</t>
  </si>
  <si>
    <t>Castillo</t>
  </si>
  <si>
    <t>Livo Trans</t>
  </si>
  <si>
    <t>Dominican Rep.</t>
  </si>
  <si>
    <t>Richard</t>
  </si>
  <si>
    <t>Arnold</t>
  </si>
  <si>
    <t>Quick</t>
  </si>
  <si>
    <t>UK</t>
  </si>
  <si>
    <t>Alejo</t>
  </si>
  <si>
    <t>Aguilar</t>
  </si>
  <si>
    <t>America Global</t>
  </si>
  <si>
    <t>Costa Rica</t>
  </si>
  <si>
    <t>Givi</t>
  </si>
  <si>
    <t>Karchava</t>
  </si>
  <si>
    <t>Megrex</t>
  </si>
  <si>
    <t>Tiblisi</t>
  </si>
  <si>
    <t>Marcio</t>
  </si>
  <si>
    <t>Oliveira</t>
  </si>
  <si>
    <t>Brazil</t>
  </si>
  <si>
    <t>Pere</t>
  </si>
  <si>
    <t>Novell</t>
  </si>
  <si>
    <t>Cotransa</t>
  </si>
  <si>
    <t>Spain</t>
  </si>
  <si>
    <t>Orfela</t>
  </si>
  <si>
    <t>Ojeda</t>
  </si>
  <si>
    <t>Mega Freight</t>
  </si>
  <si>
    <t>Peru</t>
  </si>
  <si>
    <t>Monique</t>
  </si>
  <si>
    <t>Vilella</t>
  </si>
  <si>
    <t>Hevile</t>
  </si>
  <si>
    <t>Miguel</t>
  </si>
  <si>
    <t>Cabrera</t>
  </si>
  <si>
    <t>ASTK</t>
  </si>
  <si>
    <t>Mexico</t>
  </si>
  <si>
    <t>Ernesto</t>
  </si>
  <si>
    <t>Chavez</t>
  </si>
  <si>
    <t>INS</t>
  </si>
  <si>
    <t>Alfonso</t>
  </si>
  <si>
    <t>ADV</t>
  </si>
  <si>
    <t>Nuñez</t>
  </si>
  <si>
    <t>JM Nuñez</t>
  </si>
  <si>
    <t>Enny</t>
  </si>
  <si>
    <t>Tomici</t>
  </si>
  <si>
    <t>Overseas Logistics</t>
  </si>
  <si>
    <t>Herbert</t>
  </si>
  <si>
    <t>Villanueva</t>
  </si>
  <si>
    <t>Comserlog</t>
  </si>
  <si>
    <t>Guatemala</t>
  </si>
  <si>
    <t>Cristian</t>
  </si>
  <si>
    <t>Lopez</t>
  </si>
  <si>
    <t>Net Log</t>
  </si>
  <si>
    <t xml:space="preserve">Mercedes </t>
  </si>
  <si>
    <t>Terramanga</t>
  </si>
  <si>
    <t>Interdinamica</t>
  </si>
  <si>
    <t>DC</t>
  </si>
  <si>
    <t>TL</t>
  </si>
  <si>
    <t>PAX</t>
  </si>
  <si>
    <t>Note3</t>
  </si>
  <si>
    <t>Diaz</t>
  </si>
  <si>
    <t>Hyatt Regency</t>
  </si>
  <si>
    <t>182.88</t>
  </si>
  <si>
    <t>200.66</t>
  </si>
  <si>
    <t>Video/Sonido</t>
  </si>
  <si>
    <t>Canapes 4/pax</t>
  </si>
  <si>
    <t>Bar 2 horas</t>
  </si>
  <si>
    <t>Meseros</t>
  </si>
  <si>
    <t>Salon+montaje</t>
  </si>
  <si>
    <t>Social kit</t>
  </si>
  <si>
    <t>Total USD/ pax</t>
  </si>
  <si>
    <t>19/apr</t>
  </si>
  <si>
    <t>Evento en hotel por persona</t>
  </si>
  <si>
    <t>1 cant come</t>
  </si>
  <si>
    <t>Date</t>
  </si>
  <si>
    <t>Cortes</t>
  </si>
  <si>
    <t>Jose</t>
  </si>
  <si>
    <t>Overseas</t>
  </si>
  <si>
    <t>Burke</t>
  </si>
  <si>
    <t>Date Submitted d/m/y</t>
  </si>
  <si>
    <t>First Name</t>
  </si>
  <si>
    <t>Last Name</t>
  </si>
  <si>
    <t>Position</t>
  </si>
  <si>
    <t>Company name</t>
  </si>
  <si>
    <t>Email</t>
  </si>
  <si>
    <t>Mobile</t>
  </si>
  <si>
    <t>Photo</t>
  </si>
  <si>
    <t>Visa</t>
  </si>
  <si>
    <t>During</t>
  </si>
  <si>
    <t>After</t>
  </si>
  <si>
    <t>Special Requirements</t>
  </si>
  <si>
    <t>Transfer from airport to hotel</t>
  </si>
  <si>
    <t>Transfer from hotel to airport</t>
  </si>
  <si>
    <t>Att.</t>
  </si>
  <si>
    <t>Cocktail</t>
  </si>
  <si>
    <t>Gala Dinner</t>
  </si>
  <si>
    <t>Hotel Booking CTG</t>
  </si>
  <si>
    <t>Chiva Bus</t>
  </si>
  <si>
    <t>Payment</t>
  </si>
  <si>
    <t>Payment status</t>
  </si>
  <si>
    <t>Att</t>
  </si>
  <si>
    <t>Guest</t>
  </si>
  <si>
    <t>Transfers</t>
  </si>
  <si>
    <t>Sponsoring</t>
  </si>
  <si>
    <t>Wind Down</t>
  </si>
  <si>
    <t>Total Amount</t>
  </si>
  <si>
    <t>ACI Cargo Logistics</t>
  </si>
  <si>
    <t>USA/ Colombia</t>
  </si>
  <si>
    <t>Pending</t>
  </si>
  <si>
    <t>José</t>
  </si>
  <si>
    <t>Cortés</t>
  </si>
  <si>
    <t>Overseas &amp; Trade Log.</t>
  </si>
  <si>
    <t>Member</t>
  </si>
  <si>
    <t>Inv. 30349</t>
  </si>
  <si>
    <t>Inv. 30348</t>
  </si>
  <si>
    <t>Owner</t>
  </si>
  <si>
    <t>Overseas &amp; Trade Logistica Internacional, S.L.</t>
  </si>
  <si>
    <t>jcortes@overseastrade-es.com</t>
  </si>
  <si>
    <t>+34 660 470550</t>
  </si>
  <si>
    <t>Yes</t>
  </si>
  <si>
    <t>No</t>
  </si>
  <si>
    <t>None</t>
  </si>
  <si>
    <t>Leaves on Saturday morning</t>
  </si>
  <si>
    <t>NOT COMING</t>
  </si>
  <si>
    <t>email sent 04/01</t>
  </si>
  <si>
    <t>Perez</t>
  </si>
  <si>
    <t>Shipmasters</t>
  </si>
  <si>
    <t>Bairon</t>
  </si>
  <si>
    <t>TCC Cargo</t>
  </si>
  <si>
    <t>Inv. 30351</t>
  </si>
  <si>
    <t>Director Cargo</t>
  </si>
  <si>
    <t>baagudelo@tcc.com.co</t>
  </si>
  <si>
    <t>n/a</t>
  </si>
  <si>
    <t>+3183586818</t>
  </si>
  <si>
    <t>email sent 09/01</t>
  </si>
  <si>
    <t>CEO</t>
  </si>
  <si>
    <t>ACI Cargo</t>
  </si>
  <si>
    <t>David</t>
  </si>
  <si>
    <t>Garizalbo</t>
  </si>
  <si>
    <t>pricing-colombia@acicargo.com</t>
  </si>
  <si>
    <t>+573002137442</t>
  </si>
  <si>
    <t>+1 7864120050</t>
  </si>
  <si>
    <t>raul.gonzalez@acicargo.com</t>
  </si>
  <si>
    <t>Pricing Manager</t>
  </si>
  <si>
    <t>ICAT</t>
  </si>
  <si>
    <t>Henrique</t>
  </si>
  <si>
    <t>Campos</t>
  </si>
  <si>
    <t xml:space="preserve">Director   </t>
  </si>
  <si>
    <t xml:space="preserve">Hevile Logistica e Consultoria Int. </t>
  </si>
  <si>
    <t>henrique.wanderley@hevile.com.br</t>
  </si>
  <si>
    <t>+81988351851</t>
  </si>
  <si>
    <t>Leadership Freight Group</t>
  </si>
  <si>
    <t>gilberto@leadershipfreight.com</t>
  </si>
  <si>
    <t>Managing Director</t>
  </si>
  <si>
    <t>+39 3482509160</t>
  </si>
  <si>
    <t>Members</t>
  </si>
  <si>
    <t>Partners</t>
  </si>
  <si>
    <t>Accomp</t>
  </si>
  <si>
    <t>SCN</t>
  </si>
  <si>
    <t>check</t>
  </si>
  <si>
    <t>TOTAL</t>
  </si>
  <si>
    <t>Wel. Cocktail</t>
  </si>
  <si>
    <t>Numbers CTG</t>
  </si>
  <si>
    <t>All Att.</t>
  </si>
  <si>
    <t>Terramagra</t>
  </si>
  <si>
    <t>Interdinamica S.A.</t>
  </si>
  <si>
    <t>10 Registered</t>
  </si>
  <si>
    <t>Clavano</t>
  </si>
  <si>
    <t>Newton</t>
  </si>
  <si>
    <t>Saldaño</t>
  </si>
  <si>
    <t>AN Global</t>
  </si>
  <si>
    <t>Jessica</t>
  </si>
  <si>
    <t>Elias</t>
  </si>
  <si>
    <t>Cargowise</t>
  </si>
  <si>
    <t>AU/WW</t>
  </si>
  <si>
    <t>Andy</t>
  </si>
  <si>
    <t>Rohde</t>
  </si>
  <si>
    <t>Riege</t>
  </si>
  <si>
    <t>Joachim</t>
  </si>
  <si>
    <t>Wildner</t>
  </si>
  <si>
    <t>Holship</t>
  </si>
  <si>
    <t>Stefan</t>
  </si>
  <si>
    <t>MBS</t>
  </si>
  <si>
    <t>Wanderlay</t>
  </si>
  <si>
    <t xml:space="preserve">Alberto </t>
  </si>
  <si>
    <t>Chacin</t>
  </si>
  <si>
    <t>Segaduanca</t>
  </si>
  <si>
    <t>Venezuela</t>
  </si>
  <si>
    <t>Inv. 30378</t>
  </si>
  <si>
    <t>Inv. 30379</t>
  </si>
  <si>
    <t>Fred</t>
  </si>
  <si>
    <t>Prosper</t>
  </si>
  <si>
    <t>Air Master</t>
  </si>
  <si>
    <t>France</t>
  </si>
  <si>
    <t>17/01 reminder</t>
  </si>
  <si>
    <t>Carma Transport SRL</t>
  </si>
  <si>
    <t>Globalog Premium Cargo Co.</t>
  </si>
  <si>
    <t>Gold Logistic, S.A. De CV</t>
  </si>
  <si>
    <t>Perspective Logistics LLC</t>
  </si>
  <si>
    <t>MC Trans S.A.</t>
  </si>
  <si>
    <t>Rhenus Logistics AG</t>
  </si>
  <si>
    <t>Superior Brokerage Services - SBS</t>
  </si>
  <si>
    <t>Transports Internat. Roger Benaim</t>
  </si>
  <si>
    <t>U.S. Group Consolidator, Inc.</t>
  </si>
  <si>
    <t>Yeniay Lojistik AS</t>
  </si>
  <si>
    <t>Amatrans</t>
  </si>
  <si>
    <t>Broekman</t>
  </si>
  <si>
    <t>CIT International</t>
  </si>
  <si>
    <t>Double Ace</t>
  </si>
  <si>
    <t>Carla</t>
  </si>
  <si>
    <t>Marco</t>
  </si>
  <si>
    <t>Portugal</t>
  </si>
  <si>
    <t xml:space="preserve">Filipe </t>
  </si>
  <si>
    <t>Abrantes</t>
  </si>
  <si>
    <t>email 17/01</t>
  </si>
  <si>
    <t>Chao</t>
  </si>
  <si>
    <t>Maria Elena</t>
  </si>
  <si>
    <t>Trentini</t>
  </si>
  <si>
    <t>Anna</t>
  </si>
  <si>
    <t>John</t>
  </si>
  <si>
    <t>Hepner</t>
  </si>
  <si>
    <t>Corrado</t>
  </si>
  <si>
    <t>Bruni</t>
  </si>
  <si>
    <t>Sascha</t>
  </si>
  <si>
    <t>Kramer</t>
  </si>
  <si>
    <t>Harry</t>
  </si>
  <si>
    <t>Morgan</t>
  </si>
  <si>
    <t>Frank</t>
  </si>
  <si>
    <t>Benaim</t>
  </si>
  <si>
    <t xml:space="preserve">Vincent </t>
  </si>
  <si>
    <t>Lee</t>
  </si>
  <si>
    <t>Cenk</t>
  </si>
  <si>
    <t>Sengun</t>
  </si>
  <si>
    <t>Brendan</t>
  </si>
  <si>
    <t>Mooney</t>
  </si>
  <si>
    <t>Rolgues</t>
  </si>
  <si>
    <t>Rodriguez</t>
  </si>
  <si>
    <t>Net Logistics</t>
  </si>
  <si>
    <t>General Manager</t>
  </si>
  <si>
    <t>Net Logistic</t>
  </si>
  <si>
    <t>clopez@net-clg.com</t>
  </si>
  <si>
    <t>+50688952619</t>
  </si>
  <si>
    <t xml:space="preserve">Stacey </t>
  </si>
  <si>
    <t>Sandoval</t>
  </si>
  <si>
    <t>Finance Manager</t>
  </si>
  <si>
    <t>ssandoval@net-clg.com</t>
  </si>
  <si>
    <t>+50688452892</t>
  </si>
  <si>
    <t>Guests</t>
  </si>
  <si>
    <t>apaniagua@net-clg.com</t>
  </si>
  <si>
    <t>Barrantes</t>
  </si>
  <si>
    <t>Ayansin</t>
  </si>
  <si>
    <t>Operations Mgr.</t>
  </si>
  <si>
    <t>+50683371463</t>
  </si>
  <si>
    <t>TOTALS</t>
  </si>
  <si>
    <t>Inv. 30380</t>
  </si>
  <si>
    <t>Inv. 30381</t>
  </si>
  <si>
    <t>Paid</t>
  </si>
  <si>
    <t>Canx.</t>
  </si>
  <si>
    <t>registro este viernes 20</t>
  </si>
  <si>
    <t>Switzerland</t>
  </si>
  <si>
    <t>Turkey</t>
  </si>
  <si>
    <t>Poland</t>
  </si>
  <si>
    <t>Canada</t>
  </si>
  <si>
    <t>Email 13/1 (quieres que llame a mexico?)</t>
  </si>
  <si>
    <t>moldtrans</t>
  </si>
  <si>
    <t>Daniel</t>
  </si>
  <si>
    <t>Whatsapp</t>
  </si>
  <si>
    <t>Mareliz</t>
  </si>
  <si>
    <t>MBS Logistics GmbH</t>
  </si>
  <si>
    <t>Wischrath</t>
  </si>
  <si>
    <t>stefan.wischrath@mbslogistics.com</t>
  </si>
  <si>
    <t>+49 163 7171023</t>
  </si>
  <si>
    <t>Germany</t>
  </si>
  <si>
    <t>mareliz.perez@mbslogistics.com</t>
  </si>
  <si>
    <t>+491739007208</t>
  </si>
  <si>
    <t>Teamleader Seafreight Export</t>
  </si>
  <si>
    <t>Gibson</t>
  </si>
  <si>
    <t>Merzario</t>
  </si>
  <si>
    <t>Call 24/01</t>
  </si>
  <si>
    <t xml:space="preserve">Call 24/01 Tanya </t>
  </si>
  <si>
    <t>Whats (tanya too 24/01)</t>
  </si>
  <si>
    <t>José Manuel Núñez &amp; Asociados, SRL.</t>
  </si>
  <si>
    <t>Sto. Domingo</t>
  </si>
  <si>
    <t>Stacey</t>
  </si>
  <si>
    <t>Supervisora de Operaciones y Ventas</t>
  </si>
  <si>
    <t>stacy@jmnasoc.com.do</t>
  </si>
  <si>
    <t>+8093903465</t>
  </si>
  <si>
    <t>Dominican Republic</t>
  </si>
  <si>
    <t>Lactose Intolerant</t>
  </si>
  <si>
    <t>+55 11 96433 2932</t>
  </si>
  <si>
    <t>wagner@leadershipfreight.com</t>
  </si>
  <si>
    <t>Director</t>
  </si>
  <si>
    <t>Amaris</t>
  </si>
  <si>
    <t>Maira</t>
  </si>
  <si>
    <t>Gerente Comercial &amp; Operations</t>
  </si>
  <si>
    <t>+3102665821</t>
  </si>
  <si>
    <t>maira@leadershipfreight.com</t>
  </si>
  <si>
    <t xml:space="preserve">Wagner </t>
  </si>
  <si>
    <t>Inv. 30384</t>
  </si>
  <si>
    <t>Inv. 30385</t>
  </si>
  <si>
    <t>Inv. 30386</t>
  </si>
  <si>
    <t>Neil (or Chris)</t>
  </si>
  <si>
    <t>Muñoz</t>
  </si>
  <si>
    <t>Juan Pablo</t>
  </si>
  <si>
    <t>Blademar Logistics</t>
  </si>
  <si>
    <t>juanpablo@blademar.com</t>
  </si>
  <si>
    <t>+59897418231</t>
  </si>
  <si>
    <t>Uruguay</t>
  </si>
  <si>
    <t>Observer</t>
  </si>
  <si>
    <t>Guardians</t>
  </si>
  <si>
    <t>Luis Pedro</t>
  </si>
  <si>
    <t>CSL Compañia de Servicios Logisticos S.A</t>
  </si>
  <si>
    <t xml:space="preserve">Import/Export Manager </t>
  </si>
  <si>
    <t>+50230773511</t>
  </si>
  <si>
    <t>lvillanueva@csl-ship.com</t>
  </si>
  <si>
    <t xml:space="preserve">Jonathan </t>
  </si>
  <si>
    <t xml:space="preserve">Zaldumbide </t>
  </si>
  <si>
    <t>Lad Ecuador SA</t>
  </si>
  <si>
    <t>jzaldumbide@ladecuador.com</t>
  </si>
  <si>
    <t xml:space="preserve">+593 983517643 </t>
  </si>
  <si>
    <t>Ecuador</t>
  </si>
  <si>
    <t>LAD Ecuador SA</t>
  </si>
  <si>
    <t>(*) Meeting fees added to Membership renewal invoice.</t>
  </si>
  <si>
    <t>SERVICES</t>
  </si>
  <si>
    <t>Includes</t>
  </si>
  <si>
    <t>Airport Transfers</t>
  </si>
  <si>
    <t>one way transfer</t>
  </si>
  <si>
    <t>Groups - TBC</t>
  </si>
  <si>
    <t>Bus Rental Service</t>
  </si>
  <si>
    <t>50 pax - TBC</t>
  </si>
  <si>
    <t>City</t>
  </si>
  <si>
    <t xml:space="preserve">Transfer airport to hotel </t>
  </si>
  <si>
    <t xml:space="preserve">Transfer hotel to airport </t>
  </si>
  <si>
    <t>Flight Arrival nº</t>
  </si>
  <si>
    <t>Flight Arrival day &amp; Time</t>
  </si>
  <si>
    <t>Flight Dept. nº</t>
  </si>
  <si>
    <t>Flight Dept. day &amp; Time</t>
  </si>
  <si>
    <t>Barcelona</t>
  </si>
  <si>
    <t>TRANSFERS Cartagena</t>
  </si>
  <si>
    <t>1 or 2 pax - $30</t>
  </si>
  <si>
    <t>3 or 5 pax - $60</t>
  </si>
  <si>
    <t>Cook</t>
  </si>
  <si>
    <t xml:space="preserve">Tanya </t>
  </si>
  <si>
    <t>Leon</t>
  </si>
  <si>
    <t>DF</t>
  </si>
  <si>
    <t>Overseas &amp; Trade Int. Log. S.A.</t>
  </si>
  <si>
    <t>Madrid</t>
  </si>
  <si>
    <t>KL0741</t>
  </si>
  <si>
    <t>16th April -16:40h.</t>
  </si>
  <si>
    <t>KL0749</t>
  </si>
  <si>
    <t>22nd April - 18:00h</t>
  </si>
  <si>
    <t xml:space="preserve">Gilberto </t>
  </si>
  <si>
    <t>Milan</t>
  </si>
  <si>
    <t>Dominican  Republic</t>
  </si>
  <si>
    <t>18th April - ??</t>
  </si>
  <si>
    <t>23rd April - ??</t>
  </si>
  <si>
    <t>22nd April - ??</t>
  </si>
  <si>
    <t>Wind down (y/n)</t>
  </si>
  <si>
    <t>IGL Logistics</t>
  </si>
  <si>
    <t>President</t>
  </si>
  <si>
    <t>IGL Logistics Inc.</t>
  </si>
  <si>
    <t>jim@iglnow.com</t>
  </si>
  <si>
    <t>+9802072523</t>
  </si>
  <si>
    <t>no viene no?</t>
  </si>
  <si>
    <t>Mike</t>
  </si>
  <si>
    <t>Hickey</t>
  </si>
  <si>
    <t>PH Logistics</t>
  </si>
  <si>
    <t>Gaby</t>
  </si>
  <si>
    <t>Pozo</t>
  </si>
  <si>
    <t>Traneixtent</t>
  </si>
  <si>
    <t>Stacy</t>
  </si>
  <si>
    <t>Norman Krierger</t>
  </si>
  <si>
    <t>Elizabeth</t>
  </si>
  <si>
    <t>Poco probable….escusas de fechas.</t>
  </si>
  <si>
    <t>Norway</t>
  </si>
  <si>
    <t>4 doubtful</t>
  </si>
  <si>
    <t>PH Logistics UK Ltd</t>
  </si>
  <si>
    <t>Saldaña</t>
  </si>
  <si>
    <t>AN Global Services S.A.C.</t>
  </si>
  <si>
    <t>Lima</t>
  </si>
  <si>
    <t>mike@phlogistics.co.uk</t>
  </si>
  <si>
    <t>+ 44 7943 519 293</t>
  </si>
  <si>
    <t>United Kingdom</t>
  </si>
  <si>
    <t>Sales &amp; Projects Director</t>
  </si>
  <si>
    <t>export@an-global.pe</t>
  </si>
  <si>
    <t>+51 954106467</t>
  </si>
  <si>
    <t xml:space="preserve">Stacy </t>
  </si>
  <si>
    <t>Inv. 30314 * &amp; 30388</t>
  </si>
  <si>
    <t>Partial payment</t>
  </si>
  <si>
    <t>Inv. 30389</t>
  </si>
  <si>
    <t>Inv. 30390</t>
  </si>
  <si>
    <t>Wind down Saturday</t>
  </si>
  <si>
    <t>Wind down Sunday</t>
  </si>
  <si>
    <t>Wind Down - Sat</t>
  </si>
  <si>
    <t>Wind Down - Sun</t>
  </si>
  <si>
    <t>Inv. 30391</t>
  </si>
  <si>
    <t>Inv. 30392</t>
  </si>
  <si>
    <t>3 let's forget</t>
  </si>
  <si>
    <t>Magistro</t>
  </si>
  <si>
    <t>Branch Manager - NY</t>
  </si>
  <si>
    <t>Norman Krieger Inc.</t>
  </si>
  <si>
    <t>emagistro@nkinc.com</t>
  </si>
  <si>
    <t>+ 11 732 620 4371</t>
  </si>
  <si>
    <t>Greg</t>
  </si>
  <si>
    <t>Wickes</t>
  </si>
  <si>
    <t>COO</t>
  </si>
  <si>
    <t>gwickes@nkinc.com</t>
  </si>
  <si>
    <t>+13105299276</t>
  </si>
  <si>
    <t>Liz</t>
  </si>
  <si>
    <t>NY</t>
  </si>
  <si>
    <t xml:space="preserve">Greg </t>
  </si>
  <si>
    <t>Long Beach</t>
  </si>
  <si>
    <t>Moldtrans SL</t>
  </si>
  <si>
    <t>Overseas Manager</t>
  </si>
  <si>
    <t>Moldtrans S.L.</t>
  </si>
  <si>
    <t>daniel.rodriguez@moldtrans.es</t>
  </si>
  <si>
    <t>+ 34 661443502</t>
  </si>
  <si>
    <t>Inv. 30393</t>
  </si>
  <si>
    <t>Inv. 30394</t>
  </si>
  <si>
    <t>Diaz-Barquin</t>
  </si>
  <si>
    <t>ADV Logistics</t>
  </si>
  <si>
    <t>adiaz@diazdevega.com</t>
  </si>
  <si>
    <t>+522299297268</t>
  </si>
  <si>
    <t>Veracruz</t>
  </si>
  <si>
    <t>??</t>
  </si>
  <si>
    <t>AMTrans Logistics</t>
  </si>
  <si>
    <t>Inv. 30330</t>
  </si>
  <si>
    <t>SCN team</t>
  </si>
  <si>
    <t>Tanya</t>
  </si>
  <si>
    <t>Community Development Manager</t>
  </si>
  <si>
    <t xml:space="preserve">Catamaran &amp; Chiva </t>
  </si>
  <si>
    <t>CALL 16/02</t>
  </si>
  <si>
    <t>16/02 TL</t>
  </si>
  <si>
    <t>CALL 16/02 TL</t>
  </si>
  <si>
    <t>call 16/02</t>
  </si>
  <si>
    <t>Total with SCN</t>
  </si>
  <si>
    <t>AMTRANS??</t>
  </si>
  <si>
    <t>Double Ace Cargo, Inc.</t>
  </si>
  <si>
    <t>rolgues@doubleace.net</t>
  </si>
  <si>
    <t>17862514894</t>
  </si>
  <si>
    <t>Miami</t>
  </si>
  <si>
    <t>Inv. 30419</t>
  </si>
  <si>
    <t>Inv. 30420</t>
  </si>
  <si>
    <t xml:space="preserve">Castillo </t>
  </si>
  <si>
    <t>Livo Trans - CTC LOGISTICS SRL</t>
  </si>
  <si>
    <t xml:space="preserve"> rcastillo@ctcdo.com</t>
  </si>
  <si>
    <t>+18493567022</t>
  </si>
  <si>
    <t>Inv. 30421</t>
  </si>
  <si>
    <t>Possible interest from Mexico office - Maritza</t>
  </si>
  <si>
    <t>2 not interested</t>
  </si>
  <si>
    <t>Will confirm appros end March</t>
  </si>
  <si>
    <t>Enrique already registered. Pos second attendee</t>
  </si>
  <si>
    <t>75% sure will come</t>
  </si>
  <si>
    <t>Dreszer</t>
  </si>
  <si>
    <t>Panama</t>
  </si>
  <si>
    <t>AGL</t>
  </si>
  <si>
    <t>DeWitt</t>
  </si>
  <si>
    <t>Axis</t>
  </si>
  <si>
    <t>Chris</t>
  </si>
  <si>
    <t>roland</t>
  </si>
  <si>
    <t>Blue Axis</t>
  </si>
  <si>
    <t>Platinum</t>
  </si>
  <si>
    <t>RCL</t>
  </si>
  <si>
    <t>SBS</t>
  </si>
  <si>
    <t>Roger</t>
  </si>
  <si>
    <t>Sinu</t>
  </si>
  <si>
    <t>Jacob</t>
  </si>
  <si>
    <t>Email sent</t>
  </si>
  <si>
    <t>Katie</t>
  </si>
  <si>
    <t>Smith</t>
  </si>
  <si>
    <t>Mel</t>
  </si>
  <si>
    <t>Spain / Portugal</t>
  </si>
  <si>
    <t>Germany / Netherlands</t>
  </si>
  <si>
    <t>Darry</t>
  </si>
  <si>
    <t>BC Dimerco</t>
  </si>
  <si>
    <t>email sent</t>
  </si>
  <si>
    <t>Corrigan</t>
  </si>
  <si>
    <t>Nagrocki</t>
  </si>
  <si>
    <t>Mike Ellis</t>
  </si>
  <si>
    <t>EA Logistics</t>
  </si>
  <si>
    <t>MTI</t>
  </si>
  <si>
    <t>Joe</t>
  </si>
  <si>
    <t>Klein</t>
  </si>
  <si>
    <t>matt</t>
  </si>
  <si>
    <t>Scalon</t>
  </si>
  <si>
    <t>US Group</t>
  </si>
  <si>
    <t>Inv. 30422</t>
  </si>
  <si>
    <t>Inv. 30423</t>
  </si>
  <si>
    <t>19th April - ??</t>
  </si>
  <si>
    <t xml:space="preserve">Paul </t>
  </si>
  <si>
    <t>Quiroz</t>
  </si>
  <si>
    <t>CargoWise</t>
  </si>
  <si>
    <t>Partner</t>
  </si>
  <si>
    <t>Paul</t>
  </si>
  <si>
    <t>paul.quiroz@wisetechglobal.com</t>
  </si>
  <si>
    <t>+1 786 200-5011</t>
  </si>
  <si>
    <t>Business Development Executive</t>
  </si>
  <si>
    <t>Yaksic</t>
  </si>
  <si>
    <t>Jessica.yaksic@gmail.com</t>
  </si>
  <si>
    <t>+17862055100</t>
  </si>
  <si>
    <t>CargoWise - PERSONAL</t>
  </si>
  <si>
    <t xml:space="preserve">Inv. 30424 </t>
  </si>
  <si>
    <t>Inv. 30425</t>
  </si>
  <si>
    <t>Pending - CASH</t>
  </si>
  <si>
    <t>Ricardo</t>
  </si>
  <si>
    <t>Mejía</t>
  </si>
  <si>
    <t>Import Operation Coordinator</t>
  </si>
  <si>
    <t xml:space="preserve">bogota@acicargo.com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</si>
</sst>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[$$-1004]#,##0.00"/>
    <numFmt numFmtId="165" formatCode="#,##0\ [$COP];[Red]\-#,##0\ [$COP]"/>
    <numFmt numFmtId="166" formatCode="[$$-1004]#,##0;[Red]\-[$$-1004]#,##0"/>
    <numFmt numFmtId="167" formatCode="[$$-1004]#,##0.00;[Red]\-[$$-1004]#,##0.00"/>
    <numFmt numFmtId="168" formatCode="[$$-2C0A]\ #,##0.00;[Red]\-[$$-2C0A]\ #,##0.00"/>
    <numFmt numFmtId="169" formatCode="#,##0\ [$COP]"/>
    <numFmt numFmtId="170" formatCode="_-[$$-409]* #,##0.00_ ;_-[$$-409]* \-#,##0.00\ ;_-[$$-409]* &quot;-&quot;??_ ;_-@_ "/>
    <numFmt numFmtId="171" formatCode="[$$-540A]#,##0.00"/>
    <numFmt numFmtId="172" formatCode="dd/mm/yy;@"/>
    <numFmt numFmtId="173" formatCode="mm/dd/yy;@"/>
    <numFmt numFmtId="174" formatCode="[$C$-4C0A]#,##0.00"/>
    <numFmt numFmtId="175" formatCode="#,##0\ [$THB]"/>
  </numFmts>
  <fonts count="1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color rgb="FF8848B8"/>
      <name val="Calibri"/>
      <family val="2"/>
      <scheme val="minor"/>
    </font>
    <font>
      <b/>
      <i/>
      <sz val="10"/>
      <color indexed="48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.5"/>
      <color rgb="FF505050"/>
      <name val="Arial"/>
      <family val="2"/>
    </font>
    <font>
      <b/>
      <sz val="11"/>
      <name val="Calibri"/>
      <family val="2"/>
      <scheme val="minor"/>
    </font>
    <font>
      <sz val="12"/>
      <color rgb="FF203864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CE5D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AF9F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6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83">
    <xf numFmtId="0" fontId="0" fillId="0" borderId="0" xfId="0"/>
    <xf numFmtId="164" fontId="0" fillId="0" borderId="0" xfId="0" applyNumberFormat="1"/>
    <xf numFmtId="164" fontId="0" fillId="0" borderId="7" xfId="0" applyNumberFormat="1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2" borderId="7" xfId="0" applyFill="1" applyBorder="1"/>
    <xf numFmtId="0" fontId="0" fillId="4" borderId="5" xfId="0" applyFill="1" applyBorder="1"/>
    <xf numFmtId="0" fontId="0" fillId="4" borderId="6" xfId="0" applyFill="1" applyBorder="1"/>
    <xf numFmtId="169" fontId="0" fillId="3" borderId="0" xfId="0" applyNumberFormat="1" applyFill="1"/>
    <xf numFmtId="169" fontId="0" fillId="0" borderId="0" xfId="0" applyNumberFormat="1"/>
    <xf numFmtId="165" fontId="0" fillId="0" borderId="0" xfId="0" applyNumberFormat="1"/>
    <xf numFmtId="167" fontId="0" fillId="0" borderId="0" xfId="0" applyNumberFormat="1"/>
    <xf numFmtId="10" fontId="0" fillId="3" borderId="0" xfId="0" applyNumberFormat="1" applyFill="1" applyAlignment="1">
      <alignment horizontal="center"/>
    </xf>
    <xf numFmtId="169" fontId="0" fillId="3" borderId="7" xfId="0" applyNumberFormat="1" applyFill="1" applyBorder="1"/>
    <xf numFmtId="164" fontId="0" fillId="0" borderId="6" xfId="0" applyNumberFormat="1" applyBorder="1"/>
    <xf numFmtId="164" fontId="0" fillId="0" borderId="3" xfId="0" applyNumberFormat="1" applyBorder="1"/>
    <xf numFmtId="164" fontId="0" fillId="0" borderId="0" xfId="0" applyNumberFormat="1" applyAlignment="1">
      <alignment horizontal="center"/>
    </xf>
    <xf numFmtId="0" fontId="0" fillId="2" borderId="0" xfId="0" applyFill="1"/>
    <xf numFmtId="0" fontId="0" fillId="2" borderId="3" xfId="0" applyFill="1" applyBorder="1"/>
    <xf numFmtId="168" fontId="0" fillId="0" borderId="0" xfId="0" applyNumberFormat="1"/>
    <xf numFmtId="166" fontId="0" fillId="0" borderId="0" xfId="0" applyNumberFormat="1"/>
    <xf numFmtId="0" fontId="0" fillId="0" borderId="0" xfId="0" applyAlignment="1">
      <alignment horizontal="right"/>
    </xf>
    <xf numFmtId="0" fontId="0" fillId="3" borderId="0" xfId="0" applyFill="1"/>
    <xf numFmtId="1" fontId="0" fillId="3" borderId="0" xfId="0" applyNumberFormat="1" applyFill="1"/>
    <xf numFmtId="1" fontId="0" fillId="0" borderId="0" xfId="0" applyNumberFormat="1"/>
    <xf numFmtId="170" fontId="0" fillId="3" borderId="0" xfId="0" applyNumberFormat="1" applyFill="1"/>
    <xf numFmtId="9" fontId="0" fillId="0" borderId="0" xfId="1" applyFont="1" applyFill="1" applyBorder="1"/>
    <xf numFmtId="170" fontId="0" fillId="3" borderId="0" xfId="0" applyNumberFormat="1" applyFill="1" applyAlignment="1">
      <alignment horizontal="right"/>
    </xf>
    <xf numFmtId="164" fontId="0" fillId="2" borderId="0" xfId="0" applyNumberFormat="1" applyFill="1"/>
    <xf numFmtId="164" fontId="0" fillId="2" borderId="7" xfId="0" applyNumberFormat="1" applyFill="1" applyBorder="1"/>
    <xf numFmtId="170" fontId="0" fillId="5" borderId="0" xfId="0" applyNumberFormat="1" applyFill="1"/>
    <xf numFmtId="16" fontId="0" fillId="0" borderId="0" xfId="0" applyNumberFormat="1"/>
    <xf numFmtId="0" fontId="4" fillId="6" borderId="0" xfId="0" applyFont="1" applyFill="1"/>
    <xf numFmtId="0" fontId="0" fillId="6" borderId="0" xfId="0" applyFill="1"/>
    <xf numFmtId="0" fontId="0" fillId="0" borderId="0" xfId="0" applyAlignment="1">
      <alignment horizontal="center"/>
    </xf>
    <xf numFmtId="0" fontId="3" fillId="7" borderId="14" xfId="0" applyFont="1" applyFill="1" applyBorder="1" applyAlignment="1">
      <alignment horizontal="left"/>
    </xf>
    <xf numFmtId="0" fontId="3" fillId="7" borderId="14" xfId="0" applyFont="1" applyFill="1" applyBorder="1" applyAlignment="1">
      <alignment horizontal="left" wrapText="1"/>
    </xf>
    <xf numFmtId="0" fontId="5" fillId="2" borderId="16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7" borderId="17" xfId="0" applyFont="1" applyFill="1" applyBorder="1" applyAlignment="1">
      <alignment horizontal="left"/>
    </xf>
    <xf numFmtId="0" fontId="3" fillId="0" borderId="19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1" fontId="0" fillId="0" borderId="0" xfId="0" applyNumberFormat="1"/>
    <xf numFmtId="2" fontId="0" fillId="0" borderId="0" xfId="0" applyNumberFormat="1"/>
    <xf numFmtId="171" fontId="0" fillId="0" borderId="16" xfId="0" applyNumberFormat="1" applyBorder="1"/>
    <xf numFmtId="1" fontId="0" fillId="0" borderId="17" xfId="0" applyNumberFormat="1" applyBorder="1"/>
    <xf numFmtId="171" fontId="0" fillId="0" borderId="17" xfId="0" applyNumberFormat="1" applyBorder="1"/>
    <xf numFmtId="171" fontId="0" fillId="0" borderId="21" xfId="0" applyNumberFormat="1" applyBorder="1"/>
    <xf numFmtId="0" fontId="3" fillId="7" borderId="20" xfId="0" applyFont="1" applyFill="1" applyBorder="1" applyAlignment="1">
      <alignment horizontal="left" wrapText="1"/>
    </xf>
    <xf numFmtId="0" fontId="3" fillId="7" borderId="20" xfId="0" applyFont="1" applyFill="1" applyBorder="1" applyAlignment="1">
      <alignment horizontal="center"/>
    </xf>
    <xf numFmtId="0" fontId="3" fillId="7" borderId="20" xfId="0" applyFont="1" applyFill="1" applyBorder="1" applyAlignment="1">
      <alignment horizontal="left"/>
    </xf>
    <xf numFmtId="0" fontId="3" fillId="7" borderId="15" xfId="0" applyFont="1" applyFill="1" applyBorder="1" applyAlignment="1">
      <alignment horizontal="left" wrapText="1"/>
    </xf>
    <xf numFmtId="0" fontId="3" fillId="7" borderId="13" xfId="0" applyFont="1" applyFill="1" applyBorder="1" applyAlignment="1">
      <alignment horizontal="left" wrapText="1"/>
    </xf>
    <xf numFmtId="14" fontId="0" fillId="0" borderId="0" xfId="0" applyNumberFormat="1"/>
    <xf numFmtId="49" fontId="0" fillId="0" borderId="0" xfId="0" applyNumberFormat="1"/>
    <xf numFmtId="0" fontId="7" fillId="0" borderId="0" xfId="0" applyFont="1"/>
    <xf numFmtId="0" fontId="7" fillId="0" borderId="0" xfId="2" applyFont="1"/>
    <xf numFmtId="0" fontId="6" fillId="0" borderId="0" xfId="2"/>
    <xf numFmtId="172" fontId="9" fillId="0" borderId="7" xfId="0" applyNumberFormat="1" applyFont="1" applyBorder="1" applyAlignment="1">
      <alignment horizontal="left"/>
    </xf>
    <xf numFmtId="173" fontId="0" fillId="0" borderId="0" xfId="0" applyNumberFormat="1" applyAlignment="1">
      <alignment horizontal="center" vertical="center"/>
    </xf>
    <xf numFmtId="172" fontId="2" fillId="0" borderId="0" xfId="0" applyNumberFormat="1" applyFont="1" applyAlignment="1">
      <alignment horizontal="left"/>
    </xf>
    <xf numFmtId="173" fontId="8" fillId="2" borderId="7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0" xfId="0" applyFont="1" applyAlignment="1">
      <alignment horizontal="right"/>
    </xf>
    <xf numFmtId="172" fontId="8" fillId="0" borderId="23" xfId="0" applyNumberFormat="1" applyFont="1" applyBorder="1" applyAlignment="1">
      <alignment horizontal="left"/>
    </xf>
    <xf numFmtId="1" fontId="8" fillId="0" borderId="24" xfId="0" applyNumberFormat="1" applyFont="1" applyBorder="1" applyAlignment="1">
      <alignment horizontal="center"/>
    </xf>
    <xf numFmtId="1" fontId="8" fillId="0" borderId="25" xfId="0" applyNumberFormat="1" applyFont="1" applyBorder="1" applyAlignment="1">
      <alignment horizontal="center"/>
    </xf>
    <xf numFmtId="1" fontId="8" fillId="6" borderId="25" xfId="0" applyNumberFormat="1" applyFont="1" applyFill="1" applyBorder="1" applyAlignment="1">
      <alignment horizontal="center"/>
    </xf>
    <xf numFmtId="1" fontId="8" fillId="0" borderId="0" xfId="0" applyNumberFormat="1" applyFont="1"/>
    <xf numFmtId="172" fontId="2" fillId="0" borderId="20" xfId="0" applyNumberFormat="1" applyFont="1" applyBorder="1" applyAlignment="1">
      <alignment horizontal="left"/>
    </xf>
    <xf numFmtId="1" fontId="2" fillId="2" borderId="25" xfId="0" applyNumberFormat="1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0" borderId="0" xfId="0" applyFont="1"/>
    <xf numFmtId="1" fontId="2" fillId="2" borderId="23" xfId="0" applyNumberFormat="1" applyFont="1" applyFill="1" applyBorder="1" applyAlignment="1">
      <alignment horizontal="center" vertical="center"/>
    </xf>
    <xf numFmtId="1" fontId="2" fillId="6" borderId="20" xfId="0" applyNumberFormat="1" applyFont="1" applyFill="1" applyBorder="1" applyAlignment="1">
      <alignment horizontal="center"/>
    </xf>
    <xf numFmtId="1" fontId="8" fillId="2" borderId="25" xfId="0" applyNumberFormat="1" applyFont="1" applyFill="1" applyBorder="1" applyAlignment="1">
      <alignment horizontal="center" vertical="center"/>
    </xf>
    <xf numFmtId="0" fontId="0" fillId="11" borderId="5" xfId="0" applyFill="1" applyBorder="1"/>
    <xf numFmtId="0" fontId="0" fillId="11" borderId="18" xfId="0" applyFill="1" applyBorder="1"/>
    <xf numFmtId="0" fontId="0" fillId="11" borderId="6" xfId="0" applyFill="1" applyBorder="1"/>
    <xf numFmtId="0" fontId="0" fillId="12" borderId="0" xfId="0" applyFill="1"/>
    <xf numFmtId="0" fontId="0" fillId="13" borderId="0" xfId="0" applyFill="1"/>
    <xf numFmtId="0" fontId="0" fillId="14" borderId="0" xfId="0" applyFill="1"/>
    <xf numFmtId="1" fontId="8" fillId="0" borderId="7" xfId="0" applyNumberFormat="1" applyFont="1" applyBorder="1"/>
    <xf numFmtId="0" fontId="3" fillId="15" borderId="12" xfId="0" applyFont="1" applyFill="1" applyBorder="1" applyAlignment="1">
      <alignment horizontal="left"/>
    </xf>
    <xf numFmtId="0" fontId="8" fillId="0" borderId="26" xfId="0" applyFont="1" applyBorder="1"/>
    <xf numFmtId="0" fontId="8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171" fontId="11" fillId="0" borderId="0" xfId="0" applyNumberFormat="1" applyFont="1"/>
    <xf numFmtId="1" fontId="11" fillId="0" borderId="0" xfId="0" applyNumberFormat="1" applyFont="1"/>
    <xf numFmtId="0" fontId="12" fillId="0" borderId="0" xfId="0" applyFont="1"/>
    <xf numFmtId="0" fontId="0" fillId="16" borderId="0" xfId="0" applyFill="1"/>
    <xf numFmtId="0" fontId="0" fillId="13" borderId="0" xfId="0" applyFill="1" applyAlignment="1">
      <alignment horizontal="center"/>
    </xf>
    <xf numFmtId="0" fontId="5" fillId="13" borderId="7" xfId="0" applyFont="1" applyFill="1" applyBorder="1" applyAlignment="1">
      <alignment horizontal="center"/>
    </xf>
    <xf numFmtId="1" fontId="2" fillId="2" borderId="27" xfId="0" applyNumberFormat="1" applyFont="1" applyFill="1" applyBorder="1" applyAlignment="1">
      <alignment horizontal="center" vertical="center"/>
    </xf>
    <xf numFmtId="1" fontId="2" fillId="0" borderId="0" xfId="0" applyNumberFormat="1" applyFont="1"/>
    <xf numFmtId="0" fontId="13" fillId="0" borderId="0" xfId="0" applyFont="1"/>
    <xf numFmtId="174" fontId="8" fillId="0" borderId="0" xfId="0" applyNumberFormat="1" applyFont="1"/>
    <xf numFmtId="174" fontId="12" fillId="0" borderId="0" xfId="0" applyNumberFormat="1" applyFont="1"/>
    <xf numFmtId="0" fontId="14" fillId="0" borderId="0" xfId="0" applyFont="1"/>
    <xf numFmtId="174" fontId="2" fillId="0" borderId="0" xfId="0" applyNumberFormat="1" applyFont="1"/>
    <xf numFmtId="174" fontId="15" fillId="0" borderId="0" xfId="0" applyNumberFormat="1" applyFont="1"/>
    <xf numFmtId="175" fontId="2" fillId="0" borderId="0" xfId="0" applyNumberFormat="1" applyFont="1" applyAlignment="1">
      <alignment horizontal="center"/>
    </xf>
    <xf numFmtId="0" fontId="3" fillId="7" borderId="28" xfId="0" applyFont="1" applyFill="1" applyBorder="1" applyAlignment="1">
      <alignment horizontal="left" wrapText="1"/>
    </xf>
    <xf numFmtId="0" fontId="3" fillId="7" borderId="29" xfId="0" applyFont="1" applyFill="1" applyBorder="1" applyAlignment="1">
      <alignment horizontal="left" wrapText="1"/>
    </xf>
    <xf numFmtId="0" fontId="3" fillId="7" borderId="30" xfId="0" applyFont="1" applyFill="1" applyBorder="1" applyAlignment="1">
      <alignment horizontal="left" wrapText="1"/>
    </xf>
    <xf numFmtId="0" fontId="3" fillId="7" borderId="31" xfId="0" applyFont="1" applyFill="1" applyBorder="1" applyAlignment="1">
      <alignment horizontal="left" wrapText="1"/>
    </xf>
    <xf numFmtId="0" fontId="16" fillId="17" borderId="31" xfId="0" applyFont="1" applyFill="1" applyBorder="1" applyAlignment="1">
      <alignment horizontal="center" wrapText="1"/>
    </xf>
    <xf numFmtId="0" fontId="16" fillId="17" borderId="30" xfId="0" applyFont="1" applyFill="1" applyBorder="1" applyAlignment="1">
      <alignment horizontal="center" wrapText="1"/>
    </xf>
    <xf numFmtId="0" fontId="3" fillId="17" borderId="1" xfId="0" applyFont="1" applyFill="1" applyBorder="1" applyAlignment="1">
      <alignment horizontal="center" wrapText="1"/>
    </xf>
    <xf numFmtId="0" fontId="3" fillId="17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9" fillId="0" borderId="0" xfId="0" applyFont="1"/>
    <xf numFmtId="0" fontId="0" fillId="0" borderId="20" xfId="0" applyBorder="1"/>
    <xf numFmtId="0" fontId="0" fillId="0" borderId="30" xfId="0" applyBorder="1"/>
    <xf numFmtId="0" fontId="0" fillId="0" borderId="32" xfId="0" applyBorder="1"/>
    <xf numFmtId="0" fontId="0" fillId="0" borderId="25" xfId="0" applyBorder="1"/>
    <xf numFmtId="0" fontId="16" fillId="17" borderId="0" xfId="0" applyFont="1" applyFill="1" applyAlignment="1">
      <alignment horizontal="center" wrapText="1"/>
    </xf>
    <xf numFmtId="0" fontId="7" fillId="0" borderId="20" xfId="0" applyFont="1" applyBorder="1"/>
    <xf numFmtId="0" fontId="7" fillId="0" borderId="33" xfId="0" applyFont="1" applyBorder="1"/>
    <xf numFmtId="0" fontId="7" fillId="6" borderId="20" xfId="0" applyFont="1" applyFill="1" applyBorder="1"/>
    <xf numFmtId="0" fontId="7" fillId="6" borderId="20" xfId="0" applyFont="1" applyFill="1" applyBorder="1" applyAlignment="1">
      <alignment horizontal="right"/>
    </xf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32" xfId="0" applyFont="1" applyBorder="1"/>
    <xf numFmtId="0" fontId="7" fillId="6" borderId="32" xfId="0" applyFont="1" applyFill="1" applyBorder="1"/>
    <xf numFmtId="0" fontId="17" fillId="0" borderId="20" xfId="0" applyFont="1" applyBorder="1"/>
    <xf numFmtId="16" fontId="0" fillId="0" borderId="0" xfId="0" applyNumberFormat="1" applyAlignment="1">
      <alignment horizontal="left"/>
    </xf>
    <xf numFmtId="0" fontId="7" fillId="9" borderId="23" xfId="0" applyFont="1" applyFill="1" applyBorder="1"/>
    <xf numFmtId="0" fontId="7" fillId="9" borderId="33" xfId="0" applyFont="1" applyFill="1" applyBorder="1"/>
    <xf numFmtId="0" fontId="7" fillId="9" borderId="20" xfId="0" applyFont="1" applyFill="1" applyBorder="1"/>
    <xf numFmtId="0" fontId="17" fillId="9" borderId="20" xfId="0" applyFont="1" applyFill="1" applyBorder="1"/>
    <xf numFmtId="0" fontId="7" fillId="9" borderId="20" xfId="0" applyFont="1" applyFill="1" applyBorder="1" applyAlignment="1">
      <alignment horizontal="right"/>
    </xf>
    <xf numFmtId="0" fontId="7" fillId="9" borderId="25" xfId="0" applyFont="1" applyFill="1" applyBorder="1"/>
    <xf numFmtId="0" fontId="7" fillId="9" borderId="24" xfId="0" applyFont="1" applyFill="1" applyBorder="1"/>
    <xf numFmtId="0" fontId="7" fillId="0" borderId="0" xfId="2" applyFont="1" applyBorder="1"/>
    <xf numFmtId="0" fontId="0" fillId="18" borderId="0" xfId="0" applyFill="1"/>
    <xf numFmtId="0" fontId="5" fillId="9" borderId="7" xfId="0" applyFont="1" applyFill="1" applyBorder="1" applyAlignment="1">
      <alignment horizontal="center" wrapText="1"/>
    </xf>
    <xf numFmtId="0" fontId="6" fillId="0" borderId="0" xfId="2" applyBorder="1"/>
    <xf numFmtId="171" fontId="0" fillId="2" borderId="0" xfId="0" applyNumberFormat="1" applyFill="1"/>
    <xf numFmtId="1" fontId="8" fillId="19" borderId="7" xfId="0" applyNumberFormat="1" applyFont="1" applyFill="1" applyBorder="1"/>
    <xf numFmtId="14" fontId="7" fillId="0" borderId="0" xfId="0" applyNumberFormat="1" applyFont="1"/>
    <xf numFmtId="49" fontId="7" fillId="0" borderId="0" xfId="0" applyNumberFormat="1" applyFont="1"/>
    <xf numFmtId="164" fontId="0" fillId="16" borderId="0" xfId="0" applyNumberFormat="1" applyFill="1"/>
    <xf numFmtId="164" fontId="0" fillId="18" borderId="0" xfId="0" applyNumberFormat="1" applyFill="1"/>
    <xf numFmtId="16" fontId="0" fillId="16" borderId="0" xfId="0" applyNumberFormat="1" applyFill="1"/>
    <xf numFmtId="0" fontId="0" fillId="20" borderId="0" xfId="0" applyFill="1"/>
    <xf numFmtId="1" fontId="0" fillId="20" borderId="0" xfId="0" applyNumberFormat="1" applyFill="1"/>
    <xf numFmtId="0" fontId="0" fillId="0" borderId="20" xfId="0" applyBorder="1" applyAlignment="1">
      <alignment horizontal="center"/>
    </xf>
    <xf numFmtId="0" fontId="18" fillId="0" borderId="0" xfId="0" applyFont="1"/>
    <xf numFmtId="0" fontId="6" fillId="0" borderId="0" xfId="2" applyAlignment="1">
      <alignment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7" fillId="0" borderId="30" xfId="0" applyFont="1" applyBorder="1" applyAlignment="1">
      <alignment horizontal="left" vertical="center"/>
    </xf>
    <xf numFmtId="0" fontId="17" fillId="0" borderId="32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0" fillId="5" borderId="0" xfId="0" applyFill="1" applyAlignment="1">
      <alignment horizontal="center"/>
    </xf>
    <xf numFmtId="169" fontId="0" fillId="3" borderId="0" xfId="0" applyNumberFormat="1" applyFill="1" applyAlignment="1">
      <alignment horizontal="right"/>
    </xf>
    <xf numFmtId="164" fontId="0" fillId="3" borderId="0" xfId="0" applyNumberFormat="1" applyFill="1" applyAlignment="1">
      <alignment horizontal="right"/>
    </xf>
    <xf numFmtId="0" fontId="0" fillId="3" borderId="0" xfId="0" applyFill="1" applyAlignment="1">
      <alignment horizontal="right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apaniagua@net-clg.com" TargetMode="External"/><Relationship Id="rId13" Type="http://schemas.openxmlformats.org/officeDocument/2006/relationships/hyperlink" Target="mailto:lvillanueva@csl-ship.com" TargetMode="External"/><Relationship Id="rId18" Type="http://schemas.openxmlformats.org/officeDocument/2006/relationships/hyperlink" Target="mailto:emagistro@nkinc.com" TargetMode="External"/><Relationship Id="rId3" Type="http://schemas.openxmlformats.org/officeDocument/2006/relationships/hyperlink" Target="mailto:raul.gonzalez@acicargo.com" TargetMode="External"/><Relationship Id="rId21" Type="http://schemas.openxmlformats.org/officeDocument/2006/relationships/hyperlink" Target="mailto:paul.quiroz@wisetechglobal.com" TargetMode="External"/><Relationship Id="rId7" Type="http://schemas.openxmlformats.org/officeDocument/2006/relationships/hyperlink" Target="mailto:ssandoval@net-clg.com" TargetMode="External"/><Relationship Id="rId12" Type="http://schemas.openxmlformats.org/officeDocument/2006/relationships/hyperlink" Target="mailto:juanpablo@blademar.com" TargetMode="External"/><Relationship Id="rId17" Type="http://schemas.openxmlformats.org/officeDocument/2006/relationships/hyperlink" Target="mailto:export@an-global.pe" TargetMode="External"/><Relationship Id="rId2" Type="http://schemas.openxmlformats.org/officeDocument/2006/relationships/hyperlink" Target="mailto:pricing-colombia@acicargo.com" TargetMode="External"/><Relationship Id="rId16" Type="http://schemas.openxmlformats.org/officeDocument/2006/relationships/hyperlink" Target="mailto:mike@phlogistics.co.uk" TargetMode="External"/><Relationship Id="rId20" Type="http://schemas.openxmlformats.org/officeDocument/2006/relationships/hyperlink" Target="mailto:rolgues@doubleace.net" TargetMode="External"/><Relationship Id="rId1" Type="http://schemas.openxmlformats.org/officeDocument/2006/relationships/hyperlink" Target="mailto:baagudelo@tcc.com.co" TargetMode="External"/><Relationship Id="rId6" Type="http://schemas.openxmlformats.org/officeDocument/2006/relationships/hyperlink" Target="mailto:clopez@net-clg.com" TargetMode="External"/><Relationship Id="rId11" Type="http://schemas.openxmlformats.org/officeDocument/2006/relationships/hyperlink" Target="mailto:wagner@leadershipfreight.com" TargetMode="External"/><Relationship Id="rId24" Type="http://schemas.openxmlformats.org/officeDocument/2006/relationships/printerSettings" Target="../printerSettings/printerSettings2.bin"/><Relationship Id="rId5" Type="http://schemas.openxmlformats.org/officeDocument/2006/relationships/hyperlink" Target="mailto:gilberto@leadershipfreight.com" TargetMode="External"/><Relationship Id="rId15" Type="http://schemas.openxmlformats.org/officeDocument/2006/relationships/hyperlink" Target="mailto:jim@iglnow.com" TargetMode="External"/><Relationship Id="rId23" Type="http://schemas.openxmlformats.org/officeDocument/2006/relationships/hyperlink" Target="mailto:bogota@acicargo.com" TargetMode="External"/><Relationship Id="rId10" Type="http://schemas.openxmlformats.org/officeDocument/2006/relationships/hyperlink" Target="mailto:stacy@jmnasoc.com.do" TargetMode="External"/><Relationship Id="rId19" Type="http://schemas.openxmlformats.org/officeDocument/2006/relationships/hyperlink" Target="mailto:daniel.rodriguez@moldtrans.es" TargetMode="External"/><Relationship Id="rId4" Type="http://schemas.openxmlformats.org/officeDocument/2006/relationships/hyperlink" Target="mailto:henrique.wanderley@hevile.com.br" TargetMode="External"/><Relationship Id="rId9" Type="http://schemas.openxmlformats.org/officeDocument/2006/relationships/hyperlink" Target="mailto:mareliz.perez@mbslogistics.com" TargetMode="External"/><Relationship Id="rId14" Type="http://schemas.openxmlformats.org/officeDocument/2006/relationships/hyperlink" Target="mailto:jzaldumbide@ladecuador.com" TargetMode="External"/><Relationship Id="rId22" Type="http://schemas.openxmlformats.org/officeDocument/2006/relationships/hyperlink" Target="mailto:Jessica.yaksic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18F59-4BC1-451A-B4BD-F3C2CACC7555}">
  <sheetPr filterMode="1"/>
  <dimension ref="A1:N71"/>
  <sheetViews>
    <sheetView workbookViewId="0">
      <pane ySplit="1" topLeftCell="A46" activePane="bottomLeft" state="frozen"/>
      <selection pane="bottomLeft" activeCell="F12" sqref="F12"/>
    </sheetView>
  </sheetViews>
  <sheetFormatPr baseColWidth="10" defaultColWidth="11.42578125" defaultRowHeight="15" x14ac:dyDescent="0.25"/>
  <cols>
    <col min="1" max="1" width="14.5703125" customWidth="1"/>
    <col min="2" max="2" width="9.28515625" customWidth="1"/>
    <col min="3" max="3" width="18.7109375" customWidth="1"/>
    <col min="4" max="4" width="15.7109375" customWidth="1"/>
    <col min="5" max="5" width="24.85546875" customWidth="1"/>
    <col min="6" max="6" width="15.28515625" customWidth="1"/>
    <col min="7" max="7" width="6.28515625" style="31" customWidth="1"/>
    <col min="8" max="8" width="9.42578125" customWidth="1"/>
    <col min="9" max="9" width="44.7109375" customWidth="1"/>
    <col min="10" max="10" width="14.85546875" customWidth="1"/>
    <col min="12" max="12" width="15" customWidth="1"/>
  </cols>
  <sheetData>
    <row r="1" spans="1:14" x14ac:dyDescent="0.25">
      <c r="A1" s="29" t="s">
        <v>47</v>
      </c>
      <c r="B1" s="29" t="s">
        <v>178</v>
      </c>
      <c r="C1" s="29" t="s">
        <v>43</v>
      </c>
      <c r="D1" s="29" t="s">
        <v>44</v>
      </c>
      <c r="E1" s="29" t="s">
        <v>45</v>
      </c>
      <c r="F1" s="29" t="s">
        <v>46</v>
      </c>
      <c r="G1" s="30" t="s">
        <v>162</v>
      </c>
      <c r="H1" s="29" t="s">
        <v>59</v>
      </c>
      <c r="I1" s="29" t="s">
        <v>48</v>
      </c>
      <c r="J1" s="29" t="s">
        <v>60</v>
      </c>
      <c r="K1" s="29" t="s">
        <v>163</v>
      </c>
      <c r="L1" s="29" t="s">
        <v>61</v>
      </c>
    </row>
    <row r="2" spans="1:14" hidden="1" x14ac:dyDescent="0.25">
      <c r="A2" s="95" t="s">
        <v>270</v>
      </c>
      <c r="B2" s="38">
        <v>44928</v>
      </c>
      <c r="C2" t="s">
        <v>63</v>
      </c>
      <c r="D2" t="s">
        <v>64</v>
      </c>
      <c r="E2" t="s">
        <v>65</v>
      </c>
      <c r="F2" t="s">
        <v>66</v>
      </c>
      <c r="G2" s="31">
        <v>5</v>
      </c>
      <c r="H2" t="s">
        <v>160</v>
      </c>
    </row>
    <row r="3" spans="1:14" hidden="1" x14ac:dyDescent="0.25">
      <c r="A3" s="95" t="s">
        <v>270</v>
      </c>
      <c r="C3" t="s">
        <v>67</v>
      </c>
      <c r="D3" t="s">
        <v>68</v>
      </c>
      <c r="E3" t="s">
        <v>69</v>
      </c>
      <c r="F3" s="1" t="s">
        <v>124</v>
      </c>
      <c r="G3" s="31">
        <v>1</v>
      </c>
      <c r="H3" t="s">
        <v>160</v>
      </c>
      <c r="M3">
        <v>1</v>
      </c>
      <c r="N3" t="s">
        <v>54</v>
      </c>
    </row>
    <row r="4" spans="1:14" x14ac:dyDescent="0.25">
      <c r="A4" t="s">
        <v>80</v>
      </c>
      <c r="C4" t="s">
        <v>72</v>
      </c>
      <c r="D4" t="s">
        <v>229</v>
      </c>
      <c r="E4" t="s">
        <v>73</v>
      </c>
      <c r="F4" t="s">
        <v>88</v>
      </c>
      <c r="G4" s="31">
        <v>1</v>
      </c>
      <c r="H4" t="s">
        <v>161</v>
      </c>
      <c r="I4" s="143">
        <v>44973</v>
      </c>
      <c r="M4">
        <v>2</v>
      </c>
      <c r="N4" t="s">
        <v>55</v>
      </c>
    </row>
    <row r="5" spans="1:14" hidden="1" x14ac:dyDescent="0.25">
      <c r="A5" s="96" t="s">
        <v>177</v>
      </c>
      <c r="C5" t="s">
        <v>75</v>
      </c>
      <c r="D5" t="s">
        <v>76</v>
      </c>
      <c r="E5" t="s">
        <v>77</v>
      </c>
      <c r="F5" t="s">
        <v>78</v>
      </c>
      <c r="G5" s="31">
        <v>1</v>
      </c>
      <c r="H5" t="s">
        <v>160</v>
      </c>
      <c r="I5" t="s">
        <v>227</v>
      </c>
      <c r="M5">
        <v>3</v>
      </c>
      <c r="N5" t="s">
        <v>56</v>
      </c>
    </row>
    <row r="6" spans="1:14" hidden="1" x14ac:dyDescent="0.25">
      <c r="A6" s="95" t="s">
        <v>270</v>
      </c>
      <c r="C6" t="s">
        <v>79</v>
      </c>
      <c r="D6" t="s">
        <v>182</v>
      </c>
      <c r="E6" t="s">
        <v>86</v>
      </c>
      <c r="F6" t="s">
        <v>66</v>
      </c>
      <c r="G6" s="31">
        <v>1</v>
      </c>
      <c r="H6" t="s">
        <v>160</v>
      </c>
      <c r="M6">
        <v>4</v>
      </c>
      <c r="N6" t="s">
        <v>58</v>
      </c>
    </row>
    <row r="7" spans="1:14" hidden="1" x14ac:dyDescent="0.25">
      <c r="A7" s="95" t="s">
        <v>270</v>
      </c>
      <c r="C7" s="26" t="s">
        <v>81</v>
      </c>
      <c r="D7" t="s">
        <v>82</v>
      </c>
      <c r="E7" s="26" t="s">
        <v>69</v>
      </c>
      <c r="F7" t="s">
        <v>83</v>
      </c>
      <c r="G7" s="31">
        <v>1</v>
      </c>
      <c r="H7" s="26" t="s">
        <v>160</v>
      </c>
      <c r="L7" s="1"/>
      <c r="M7">
        <v>5</v>
      </c>
      <c r="N7" t="s">
        <v>50</v>
      </c>
    </row>
    <row r="8" spans="1:14" x14ac:dyDescent="0.25">
      <c r="A8" t="s">
        <v>62</v>
      </c>
      <c r="C8" s="26" t="s">
        <v>84</v>
      </c>
      <c r="D8" t="s">
        <v>85</v>
      </c>
      <c r="E8" s="26" t="s">
        <v>69</v>
      </c>
      <c r="F8" t="s">
        <v>87</v>
      </c>
      <c r="G8" s="31">
        <v>2</v>
      </c>
      <c r="H8" s="26" t="s">
        <v>160</v>
      </c>
      <c r="L8" s="1"/>
      <c r="M8">
        <v>6</v>
      </c>
      <c r="N8" t="s">
        <v>57</v>
      </c>
    </row>
    <row r="9" spans="1:14" hidden="1" x14ac:dyDescent="0.25">
      <c r="A9" s="96" t="s">
        <v>177</v>
      </c>
      <c r="C9" t="s">
        <v>89</v>
      </c>
      <c r="D9" t="s">
        <v>90</v>
      </c>
      <c r="E9" t="s">
        <v>91</v>
      </c>
      <c r="F9" t="s">
        <v>92</v>
      </c>
      <c r="H9" t="s">
        <v>161</v>
      </c>
      <c r="I9" t="s">
        <v>228</v>
      </c>
      <c r="L9" s="1"/>
      <c r="M9">
        <v>7</v>
      </c>
      <c r="N9" t="s">
        <v>53</v>
      </c>
    </row>
    <row r="10" spans="1:14" hidden="1" x14ac:dyDescent="0.25">
      <c r="A10" s="96" t="s">
        <v>177</v>
      </c>
      <c r="C10" t="s">
        <v>93</v>
      </c>
      <c r="D10" t="s">
        <v>94</v>
      </c>
      <c r="E10" t="s">
        <v>95</v>
      </c>
      <c r="F10" t="s">
        <v>66</v>
      </c>
      <c r="H10" t="s">
        <v>161</v>
      </c>
      <c r="I10" t="s">
        <v>238</v>
      </c>
      <c r="L10" s="1"/>
      <c r="M10">
        <v>8</v>
      </c>
      <c r="N10" t="s">
        <v>52</v>
      </c>
    </row>
    <row r="11" spans="1:14" x14ac:dyDescent="0.25">
      <c r="A11" t="s">
        <v>479</v>
      </c>
      <c r="B11" s="106"/>
      <c r="C11" s="106" t="s">
        <v>96</v>
      </c>
      <c r="D11" s="106" t="s">
        <v>97</v>
      </c>
      <c r="E11" s="106" t="s">
        <v>98</v>
      </c>
      <c r="F11" t="s">
        <v>66</v>
      </c>
      <c r="H11" t="s">
        <v>161</v>
      </c>
      <c r="I11" t="s">
        <v>238</v>
      </c>
      <c r="J11" t="s">
        <v>298</v>
      </c>
      <c r="L11" s="1"/>
      <c r="M11">
        <v>9</v>
      </c>
      <c r="N11" t="s">
        <v>51</v>
      </c>
    </row>
    <row r="12" spans="1:14" x14ac:dyDescent="0.25">
      <c r="A12" t="s">
        <v>479</v>
      </c>
      <c r="B12" s="152"/>
      <c r="C12" s="152" t="s">
        <v>99</v>
      </c>
      <c r="D12" s="152" t="s">
        <v>100</v>
      </c>
      <c r="E12" s="152" t="s">
        <v>101</v>
      </c>
      <c r="F12" t="s">
        <v>102</v>
      </c>
      <c r="H12" t="s">
        <v>160</v>
      </c>
      <c r="I12" t="s">
        <v>536</v>
      </c>
      <c r="J12" t="s">
        <v>477</v>
      </c>
      <c r="M12">
        <v>10</v>
      </c>
      <c r="N12" t="s">
        <v>49</v>
      </c>
    </row>
    <row r="13" spans="1:14" hidden="1" x14ac:dyDescent="0.25">
      <c r="A13" s="95" t="s">
        <v>270</v>
      </c>
      <c r="C13" t="s">
        <v>103</v>
      </c>
      <c r="D13" t="s">
        <v>104</v>
      </c>
      <c r="E13" t="s">
        <v>105</v>
      </c>
      <c r="F13" t="s">
        <v>87</v>
      </c>
      <c r="H13" t="s">
        <v>160</v>
      </c>
    </row>
    <row r="14" spans="1:14" hidden="1" x14ac:dyDescent="0.25">
      <c r="A14" t="s">
        <v>270</v>
      </c>
      <c r="C14" s="27" t="s">
        <v>106</v>
      </c>
      <c r="D14" s="27" t="s">
        <v>107</v>
      </c>
      <c r="E14" s="27" t="s">
        <v>108</v>
      </c>
      <c r="F14" s="27" t="s">
        <v>109</v>
      </c>
      <c r="H14" s="27" t="s">
        <v>161</v>
      </c>
      <c r="I14" t="s">
        <v>535</v>
      </c>
      <c r="J14" s="1"/>
      <c r="K14" s="1"/>
      <c r="L14" s="1"/>
    </row>
    <row r="15" spans="1:14" hidden="1" x14ac:dyDescent="0.25">
      <c r="A15" t="s">
        <v>177</v>
      </c>
      <c r="C15" s="1" t="s">
        <v>110</v>
      </c>
      <c r="D15" s="1" t="s">
        <v>111</v>
      </c>
      <c r="E15" s="1" t="s">
        <v>112</v>
      </c>
      <c r="F15" s="1" t="s">
        <v>113</v>
      </c>
      <c r="H15" s="1" t="s">
        <v>161</v>
      </c>
      <c r="I15" t="s">
        <v>228</v>
      </c>
      <c r="J15" s="1"/>
      <c r="K15" s="1"/>
      <c r="L15" s="1"/>
    </row>
    <row r="16" spans="1:14" x14ac:dyDescent="0.25">
      <c r="A16" t="s">
        <v>80</v>
      </c>
      <c r="B16" s="106"/>
      <c r="C16" s="159" t="s">
        <v>114</v>
      </c>
      <c r="D16" s="159" t="s">
        <v>115</v>
      </c>
      <c r="E16" s="159" t="s">
        <v>116</v>
      </c>
      <c r="F16" s="1" t="s">
        <v>117</v>
      </c>
      <c r="G16" s="31">
        <v>1</v>
      </c>
      <c r="H16" s="1" t="s">
        <v>160</v>
      </c>
      <c r="I16" s="1" t="s">
        <v>535</v>
      </c>
      <c r="J16" s="1"/>
      <c r="K16" s="1"/>
      <c r="L16" s="1"/>
    </row>
    <row r="17" spans="1:12" hidden="1" x14ac:dyDescent="0.25">
      <c r="A17" t="s">
        <v>553</v>
      </c>
      <c r="C17" s="1" t="s">
        <v>118</v>
      </c>
      <c r="D17" s="1" t="s">
        <v>119</v>
      </c>
      <c r="E17" s="1" t="s">
        <v>120</v>
      </c>
      <c r="F17" s="1" t="s">
        <v>121</v>
      </c>
      <c r="G17" s="31">
        <v>1</v>
      </c>
      <c r="H17" s="1" t="s">
        <v>161</v>
      </c>
      <c r="I17" s="1" t="s">
        <v>238</v>
      </c>
      <c r="J17" s="1"/>
      <c r="K17" s="1"/>
      <c r="L17" s="1"/>
    </row>
    <row r="18" spans="1:12" x14ac:dyDescent="0.25">
      <c r="A18" t="s">
        <v>71</v>
      </c>
      <c r="B18" s="152"/>
      <c r="C18" s="160" t="s">
        <v>122</v>
      </c>
      <c r="D18" s="160" t="s">
        <v>123</v>
      </c>
      <c r="E18" s="160" t="s">
        <v>230</v>
      </c>
      <c r="F18" s="1" t="s">
        <v>124</v>
      </c>
      <c r="H18" s="1" t="s">
        <v>161</v>
      </c>
      <c r="I18" s="143">
        <v>44974</v>
      </c>
      <c r="J18" s="1"/>
      <c r="K18" s="1"/>
      <c r="L18" s="1"/>
    </row>
    <row r="19" spans="1:12" hidden="1" x14ac:dyDescent="0.25">
      <c r="A19" s="96" t="s">
        <v>177</v>
      </c>
      <c r="C19" t="s">
        <v>125</v>
      </c>
      <c r="D19" t="s">
        <v>126</v>
      </c>
      <c r="E19" t="s">
        <v>127</v>
      </c>
      <c r="F19" t="s">
        <v>128</v>
      </c>
      <c r="G19" s="31">
        <v>0</v>
      </c>
      <c r="H19" s="1" t="s">
        <v>161</v>
      </c>
      <c r="I19" t="s">
        <v>238</v>
      </c>
    </row>
    <row r="20" spans="1:12" x14ac:dyDescent="0.25">
      <c r="A20" t="s">
        <v>74</v>
      </c>
      <c r="C20" t="s">
        <v>129</v>
      </c>
      <c r="D20" t="s">
        <v>130</v>
      </c>
      <c r="E20" t="s">
        <v>131</v>
      </c>
      <c r="F20" t="s">
        <v>132</v>
      </c>
      <c r="H20" s="1" t="s">
        <v>161</v>
      </c>
      <c r="I20" t="s">
        <v>238</v>
      </c>
      <c r="J20" t="s">
        <v>554</v>
      </c>
    </row>
    <row r="21" spans="1:12" x14ac:dyDescent="0.25">
      <c r="A21" t="s">
        <v>80</v>
      </c>
      <c r="C21" t="s">
        <v>133</v>
      </c>
      <c r="D21" t="s">
        <v>134</v>
      </c>
      <c r="E21" t="s">
        <v>135</v>
      </c>
      <c r="F21" t="s">
        <v>124</v>
      </c>
      <c r="H21" s="1" t="s">
        <v>161</v>
      </c>
      <c r="I21" t="s">
        <v>238</v>
      </c>
      <c r="J21" t="s">
        <v>555</v>
      </c>
    </row>
    <row r="22" spans="1:12" hidden="1" x14ac:dyDescent="0.25">
      <c r="A22" s="95" t="s">
        <v>270</v>
      </c>
      <c r="C22" t="s">
        <v>249</v>
      </c>
      <c r="D22" t="s">
        <v>287</v>
      </c>
      <c r="E22" t="s">
        <v>135</v>
      </c>
      <c r="F22" t="s">
        <v>124</v>
      </c>
      <c r="H22" s="1" t="s">
        <v>161</v>
      </c>
    </row>
    <row r="23" spans="1:12" hidden="1" x14ac:dyDescent="0.25">
      <c r="A23" s="96" t="s">
        <v>177</v>
      </c>
      <c r="C23" t="s">
        <v>136</v>
      </c>
      <c r="D23" t="s">
        <v>137</v>
      </c>
      <c r="E23" t="s">
        <v>138</v>
      </c>
      <c r="F23" t="s">
        <v>139</v>
      </c>
      <c r="H23" s="1" t="s">
        <v>161</v>
      </c>
      <c r="I23" t="s">
        <v>238</v>
      </c>
    </row>
    <row r="24" spans="1:12" hidden="1" x14ac:dyDescent="0.25">
      <c r="A24" s="96" t="s">
        <v>501</v>
      </c>
      <c r="C24" t="s">
        <v>140</v>
      </c>
      <c r="D24" t="s">
        <v>141</v>
      </c>
      <c r="E24" t="s">
        <v>142</v>
      </c>
      <c r="F24" t="s">
        <v>139</v>
      </c>
      <c r="G24" s="31">
        <v>1</v>
      </c>
      <c r="H24" s="1" t="s">
        <v>160</v>
      </c>
      <c r="I24" t="s">
        <v>382</v>
      </c>
      <c r="J24" t="s">
        <v>362</v>
      </c>
    </row>
    <row r="25" spans="1:12" hidden="1" x14ac:dyDescent="0.25">
      <c r="A25" s="95" t="s">
        <v>270</v>
      </c>
      <c r="C25" t="s">
        <v>143</v>
      </c>
      <c r="D25" t="s">
        <v>164</v>
      </c>
      <c r="E25" t="s">
        <v>144</v>
      </c>
      <c r="F25" t="s">
        <v>139</v>
      </c>
      <c r="H25" s="1" t="s">
        <v>161</v>
      </c>
      <c r="I25" t="s">
        <v>382</v>
      </c>
    </row>
    <row r="26" spans="1:12" hidden="1" x14ac:dyDescent="0.25">
      <c r="A26" s="95" t="s">
        <v>270</v>
      </c>
      <c r="C26" t="s">
        <v>474</v>
      </c>
      <c r="D26" t="s">
        <v>145</v>
      </c>
      <c r="E26" t="s">
        <v>146</v>
      </c>
      <c r="F26" t="s">
        <v>109</v>
      </c>
      <c r="H26" s="1" t="s">
        <v>161</v>
      </c>
      <c r="I26" t="s">
        <v>382</v>
      </c>
    </row>
    <row r="27" spans="1:12" x14ac:dyDescent="0.25">
      <c r="A27" t="s">
        <v>74</v>
      </c>
      <c r="C27" t="s">
        <v>147</v>
      </c>
      <c r="D27" t="s">
        <v>148</v>
      </c>
      <c r="E27" t="s">
        <v>149</v>
      </c>
      <c r="F27" t="s">
        <v>102</v>
      </c>
      <c r="H27" s="1" t="s">
        <v>161</v>
      </c>
      <c r="I27" s="38">
        <v>44956</v>
      </c>
    </row>
    <row r="28" spans="1:12" hidden="1" x14ac:dyDescent="0.25">
      <c r="A28" s="95" t="s">
        <v>270</v>
      </c>
      <c r="C28" t="s">
        <v>150</v>
      </c>
      <c r="D28" t="s">
        <v>151</v>
      </c>
      <c r="E28" t="s">
        <v>152</v>
      </c>
      <c r="F28" t="s">
        <v>153</v>
      </c>
      <c r="H28" s="1" t="s">
        <v>161</v>
      </c>
      <c r="I28" t="s">
        <v>238</v>
      </c>
    </row>
    <row r="29" spans="1:12" hidden="1" x14ac:dyDescent="0.25">
      <c r="A29" s="95" t="s">
        <v>270</v>
      </c>
      <c r="C29" t="s">
        <v>154</v>
      </c>
      <c r="D29" t="s">
        <v>155</v>
      </c>
      <c r="E29" t="s">
        <v>156</v>
      </c>
      <c r="F29" t="s">
        <v>117</v>
      </c>
      <c r="H29" s="1" t="s">
        <v>161</v>
      </c>
      <c r="I29" t="s">
        <v>228</v>
      </c>
    </row>
    <row r="30" spans="1:12" hidden="1" x14ac:dyDescent="0.25">
      <c r="A30" s="96" t="s">
        <v>177</v>
      </c>
      <c r="C30" t="s">
        <v>157</v>
      </c>
      <c r="D30" t="s">
        <v>158</v>
      </c>
      <c r="E30" t="s">
        <v>159</v>
      </c>
      <c r="F30" t="s">
        <v>92</v>
      </c>
      <c r="H30" s="1" t="s">
        <v>161</v>
      </c>
      <c r="I30" t="s">
        <v>238</v>
      </c>
      <c r="J30" t="s">
        <v>467</v>
      </c>
    </row>
    <row r="31" spans="1:12" hidden="1" x14ac:dyDescent="0.25">
      <c r="A31" s="95" t="s">
        <v>270</v>
      </c>
      <c r="B31" s="38">
        <v>44928</v>
      </c>
      <c r="C31" t="s">
        <v>180</v>
      </c>
      <c r="D31" t="s">
        <v>179</v>
      </c>
      <c r="E31" t="s">
        <v>181</v>
      </c>
      <c r="F31" t="s">
        <v>128</v>
      </c>
      <c r="G31" s="31">
        <v>1</v>
      </c>
      <c r="H31" s="1" t="s">
        <v>160</v>
      </c>
    </row>
    <row r="32" spans="1:12" x14ac:dyDescent="0.25">
      <c r="A32" t="s">
        <v>80</v>
      </c>
      <c r="B32" s="38">
        <v>44936</v>
      </c>
      <c r="C32" t="s">
        <v>405</v>
      </c>
      <c r="D32" t="s">
        <v>271</v>
      </c>
      <c r="E32" t="s">
        <v>248</v>
      </c>
      <c r="F32" t="s">
        <v>66</v>
      </c>
      <c r="H32" s="1" t="s">
        <v>161</v>
      </c>
      <c r="I32" t="s">
        <v>384</v>
      </c>
    </row>
    <row r="33" spans="1:10" hidden="1" x14ac:dyDescent="0.25">
      <c r="A33" s="95" t="s">
        <v>270</v>
      </c>
      <c r="C33" t="s">
        <v>272</v>
      </c>
      <c r="D33" t="s">
        <v>273</v>
      </c>
      <c r="E33" t="s">
        <v>274</v>
      </c>
      <c r="F33" t="s">
        <v>132</v>
      </c>
      <c r="G33" s="31">
        <v>1</v>
      </c>
      <c r="H33" s="1" t="s">
        <v>160</v>
      </c>
    </row>
    <row r="34" spans="1:10" x14ac:dyDescent="0.25">
      <c r="A34" t="s">
        <v>71</v>
      </c>
      <c r="C34" s="94" t="s">
        <v>275</v>
      </c>
      <c r="D34" s="94" t="s">
        <v>276</v>
      </c>
      <c r="E34" s="94" t="s">
        <v>277</v>
      </c>
      <c r="F34" t="s">
        <v>278</v>
      </c>
      <c r="G34" s="31">
        <v>1</v>
      </c>
      <c r="H34" s="1" t="s">
        <v>160</v>
      </c>
    </row>
    <row r="35" spans="1:10" x14ac:dyDescent="0.25">
      <c r="A35" t="s">
        <v>80</v>
      </c>
      <c r="B35" s="106"/>
      <c r="C35" s="106" t="s">
        <v>279</v>
      </c>
      <c r="D35" s="106" t="s">
        <v>280</v>
      </c>
      <c r="E35" s="106" t="s">
        <v>281</v>
      </c>
      <c r="F35" t="s">
        <v>139</v>
      </c>
      <c r="H35" s="1" t="s">
        <v>160</v>
      </c>
      <c r="I35" t="s">
        <v>367</v>
      </c>
      <c r="J35" t="s">
        <v>552</v>
      </c>
    </row>
    <row r="36" spans="1:10" hidden="1" x14ac:dyDescent="0.25">
      <c r="A36" t="s">
        <v>177</v>
      </c>
      <c r="C36" t="s">
        <v>282</v>
      </c>
      <c r="D36" t="s">
        <v>283</v>
      </c>
      <c r="E36" t="s">
        <v>284</v>
      </c>
      <c r="F36" t="s">
        <v>478</v>
      </c>
      <c r="H36" s="1" t="s">
        <v>160</v>
      </c>
    </row>
    <row r="37" spans="1:10" hidden="1" x14ac:dyDescent="0.25">
      <c r="A37" s="95" t="s">
        <v>270</v>
      </c>
      <c r="B37" s="38">
        <v>44942</v>
      </c>
      <c r="C37" t="s">
        <v>285</v>
      </c>
      <c r="E37" t="s">
        <v>286</v>
      </c>
      <c r="F37" t="s">
        <v>376</v>
      </c>
      <c r="G37" s="31">
        <v>1</v>
      </c>
      <c r="H37" s="1" t="s">
        <v>160</v>
      </c>
      <c r="I37" t="s">
        <v>383</v>
      </c>
    </row>
    <row r="38" spans="1:10" x14ac:dyDescent="0.25">
      <c r="A38" t="s">
        <v>71</v>
      </c>
      <c r="B38" s="161">
        <v>44942</v>
      </c>
      <c r="C38" s="106" t="s">
        <v>288</v>
      </c>
      <c r="D38" s="106" t="s">
        <v>289</v>
      </c>
      <c r="E38" s="106" t="s">
        <v>290</v>
      </c>
      <c r="F38" t="s">
        <v>291</v>
      </c>
      <c r="G38" s="31">
        <v>1</v>
      </c>
      <c r="H38" s="1" t="s">
        <v>160</v>
      </c>
      <c r="I38" t="s">
        <v>537</v>
      </c>
      <c r="J38" t="s">
        <v>556</v>
      </c>
    </row>
    <row r="39" spans="1:10" hidden="1" x14ac:dyDescent="0.25">
      <c r="A39" t="s">
        <v>553</v>
      </c>
      <c r="B39" s="38">
        <v>44943</v>
      </c>
      <c r="C39" t="s">
        <v>294</v>
      </c>
      <c r="D39" t="s">
        <v>295</v>
      </c>
      <c r="E39" t="s">
        <v>296</v>
      </c>
      <c r="F39" t="s">
        <v>297</v>
      </c>
      <c r="G39" s="31">
        <v>1</v>
      </c>
      <c r="H39" s="1" t="s">
        <v>160</v>
      </c>
    </row>
    <row r="40" spans="1:10" hidden="1" x14ac:dyDescent="0.25">
      <c r="A40" t="s">
        <v>501</v>
      </c>
      <c r="B40" s="38">
        <v>44943</v>
      </c>
      <c r="C40" t="s">
        <v>314</v>
      </c>
      <c r="D40" t="s">
        <v>313</v>
      </c>
      <c r="E40" t="s">
        <v>299</v>
      </c>
      <c r="F40" t="s">
        <v>83</v>
      </c>
      <c r="H40" s="1" t="s">
        <v>161</v>
      </c>
      <c r="I40" t="s">
        <v>318</v>
      </c>
    </row>
    <row r="41" spans="1:10" hidden="1" x14ac:dyDescent="0.25">
      <c r="A41" s="96" t="s">
        <v>501</v>
      </c>
      <c r="B41" s="38">
        <v>44943</v>
      </c>
      <c r="C41" t="s">
        <v>316</v>
      </c>
      <c r="D41" t="s">
        <v>317</v>
      </c>
      <c r="E41" t="s">
        <v>300</v>
      </c>
      <c r="F41" t="s">
        <v>315</v>
      </c>
      <c r="H41" s="1" t="s">
        <v>161</v>
      </c>
      <c r="I41" t="s">
        <v>318</v>
      </c>
    </row>
    <row r="42" spans="1:10" hidden="1" x14ac:dyDescent="0.25">
      <c r="A42" s="96" t="s">
        <v>177</v>
      </c>
      <c r="B42" s="38">
        <v>44943</v>
      </c>
      <c r="C42" t="s">
        <v>320</v>
      </c>
      <c r="D42" t="s">
        <v>319</v>
      </c>
      <c r="E42" t="s">
        <v>301</v>
      </c>
      <c r="F42" t="s">
        <v>139</v>
      </c>
      <c r="H42" s="1" t="s">
        <v>161</v>
      </c>
      <c r="I42" t="s">
        <v>318</v>
      </c>
    </row>
    <row r="43" spans="1:10" x14ac:dyDescent="0.25">
      <c r="A43" t="s">
        <v>74</v>
      </c>
      <c r="B43" s="38">
        <v>44943</v>
      </c>
      <c r="C43" t="s">
        <v>323</v>
      </c>
      <c r="D43" t="s">
        <v>324</v>
      </c>
      <c r="E43" t="s">
        <v>302</v>
      </c>
      <c r="F43" t="s">
        <v>66</v>
      </c>
      <c r="H43" s="1" t="s">
        <v>161</v>
      </c>
      <c r="I43" t="s">
        <v>318</v>
      </c>
    </row>
    <row r="44" spans="1:10" hidden="1" x14ac:dyDescent="0.25">
      <c r="A44" s="96" t="s">
        <v>501</v>
      </c>
      <c r="B44" s="38">
        <v>44943</v>
      </c>
      <c r="C44" t="s">
        <v>325</v>
      </c>
      <c r="D44" t="s">
        <v>326</v>
      </c>
      <c r="E44" t="s">
        <v>303</v>
      </c>
      <c r="F44" t="s">
        <v>363</v>
      </c>
      <c r="H44" s="1" t="s">
        <v>161</v>
      </c>
      <c r="I44" t="s">
        <v>382</v>
      </c>
    </row>
    <row r="45" spans="1:10" x14ac:dyDescent="0.25">
      <c r="A45" t="s">
        <v>74</v>
      </c>
      <c r="B45" s="38">
        <v>44943</v>
      </c>
      <c r="C45" t="s">
        <v>327</v>
      </c>
      <c r="D45" t="s">
        <v>328</v>
      </c>
      <c r="E45" t="s">
        <v>304</v>
      </c>
      <c r="F45" t="s">
        <v>363</v>
      </c>
      <c r="H45" s="1" t="s">
        <v>161</v>
      </c>
      <c r="I45" t="s">
        <v>318</v>
      </c>
    </row>
    <row r="46" spans="1:10" x14ac:dyDescent="0.25">
      <c r="A46" t="s">
        <v>74</v>
      </c>
      <c r="B46" s="38">
        <v>44943</v>
      </c>
      <c r="C46" t="s">
        <v>329</v>
      </c>
      <c r="D46" t="s">
        <v>330</v>
      </c>
      <c r="E46" t="s">
        <v>305</v>
      </c>
      <c r="F46" t="s">
        <v>66</v>
      </c>
      <c r="H46" s="1" t="s">
        <v>161</v>
      </c>
      <c r="I46" t="s">
        <v>318</v>
      </c>
    </row>
    <row r="47" spans="1:10" x14ac:dyDescent="0.25">
      <c r="A47" t="s">
        <v>74</v>
      </c>
      <c r="B47" s="38">
        <v>44943</v>
      </c>
      <c r="C47" t="s">
        <v>331</v>
      </c>
      <c r="D47" t="s">
        <v>332</v>
      </c>
      <c r="E47" t="s">
        <v>306</v>
      </c>
      <c r="F47" t="s">
        <v>297</v>
      </c>
      <c r="H47" s="1" t="s">
        <v>161</v>
      </c>
      <c r="I47" t="s">
        <v>382</v>
      </c>
    </row>
    <row r="48" spans="1:10" hidden="1" x14ac:dyDescent="0.25">
      <c r="A48" t="s">
        <v>553</v>
      </c>
      <c r="B48" s="38">
        <v>44943</v>
      </c>
      <c r="C48" t="s">
        <v>333</v>
      </c>
      <c r="D48" t="s">
        <v>334</v>
      </c>
      <c r="E48" t="s">
        <v>307</v>
      </c>
      <c r="F48" t="s">
        <v>66</v>
      </c>
      <c r="H48" s="1" t="s">
        <v>161</v>
      </c>
      <c r="I48" t="s">
        <v>318</v>
      </c>
    </row>
    <row r="49" spans="1:9" hidden="1" x14ac:dyDescent="0.25">
      <c r="A49" s="96" t="s">
        <v>501</v>
      </c>
      <c r="B49" s="38">
        <v>44943</v>
      </c>
      <c r="C49" t="s">
        <v>335</v>
      </c>
      <c r="D49" t="s">
        <v>336</v>
      </c>
      <c r="E49" t="s">
        <v>308</v>
      </c>
      <c r="F49" t="s">
        <v>364</v>
      </c>
      <c r="H49" s="1" t="s">
        <v>161</v>
      </c>
      <c r="I49" t="s">
        <v>318</v>
      </c>
    </row>
    <row r="50" spans="1:9" x14ac:dyDescent="0.25">
      <c r="A50" t="s">
        <v>80</v>
      </c>
      <c r="B50" s="38">
        <v>44943</v>
      </c>
      <c r="C50" t="s">
        <v>314</v>
      </c>
      <c r="D50" t="s">
        <v>321</v>
      </c>
      <c r="E50" t="s">
        <v>309</v>
      </c>
      <c r="F50" t="s">
        <v>83</v>
      </c>
      <c r="H50" s="1" t="s">
        <v>161</v>
      </c>
      <c r="I50" t="s">
        <v>382</v>
      </c>
    </row>
    <row r="51" spans="1:9" hidden="1" x14ac:dyDescent="0.25">
      <c r="A51" t="s">
        <v>177</v>
      </c>
      <c r="B51" s="38">
        <v>44943</v>
      </c>
      <c r="C51" t="s">
        <v>322</v>
      </c>
      <c r="E51" t="s">
        <v>310</v>
      </c>
      <c r="F51" t="s">
        <v>365</v>
      </c>
      <c r="H51" s="1" t="s">
        <v>161</v>
      </c>
      <c r="I51" t="s">
        <v>318</v>
      </c>
    </row>
    <row r="52" spans="1:9" hidden="1" x14ac:dyDescent="0.25">
      <c r="A52" s="96" t="s">
        <v>501</v>
      </c>
      <c r="B52" s="38">
        <v>44943</v>
      </c>
      <c r="C52" t="s">
        <v>337</v>
      </c>
      <c r="D52" t="s">
        <v>338</v>
      </c>
      <c r="E52" t="s">
        <v>311</v>
      </c>
      <c r="F52" t="s">
        <v>366</v>
      </c>
      <c r="H52" s="1" t="s">
        <v>161</v>
      </c>
      <c r="I52" t="s">
        <v>318</v>
      </c>
    </row>
    <row r="53" spans="1:9" hidden="1" x14ac:dyDescent="0.25">
      <c r="A53" s="95" t="s">
        <v>270</v>
      </c>
      <c r="B53" s="38">
        <v>44943</v>
      </c>
      <c r="C53" t="s">
        <v>339</v>
      </c>
      <c r="D53" t="s">
        <v>340</v>
      </c>
      <c r="E53" t="s">
        <v>312</v>
      </c>
      <c r="F53" t="s">
        <v>66</v>
      </c>
      <c r="H53" s="1" t="s">
        <v>161</v>
      </c>
      <c r="I53" t="s">
        <v>318</v>
      </c>
    </row>
    <row r="54" spans="1:9" hidden="1" x14ac:dyDescent="0.25">
      <c r="A54" t="s">
        <v>270</v>
      </c>
      <c r="B54" s="38">
        <v>44949</v>
      </c>
      <c r="C54" t="s">
        <v>369</v>
      </c>
      <c r="D54" t="s">
        <v>340</v>
      </c>
      <c r="E54" t="s">
        <v>368</v>
      </c>
      <c r="F54" t="s">
        <v>128</v>
      </c>
      <c r="H54" s="1" t="s">
        <v>161</v>
      </c>
      <c r="I54" t="s">
        <v>370</v>
      </c>
    </row>
    <row r="55" spans="1:9" hidden="1" x14ac:dyDescent="0.25">
      <c r="A55" s="96" t="s">
        <v>501</v>
      </c>
      <c r="B55" s="38">
        <v>44950</v>
      </c>
      <c r="C55" t="s">
        <v>334</v>
      </c>
      <c r="D55" t="s">
        <v>380</v>
      </c>
      <c r="E55" t="s">
        <v>381</v>
      </c>
      <c r="F55" t="s">
        <v>113</v>
      </c>
      <c r="H55" s="1" t="s">
        <v>161</v>
      </c>
      <c r="I55" t="s">
        <v>382</v>
      </c>
    </row>
    <row r="56" spans="1:9" hidden="1" x14ac:dyDescent="0.25">
      <c r="A56" t="s">
        <v>270</v>
      </c>
      <c r="B56" s="38">
        <v>44956</v>
      </c>
      <c r="C56" t="s">
        <v>468</v>
      </c>
      <c r="D56" t="s">
        <v>469</v>
      </c>
      <c r="E56" t="s">
        <v>470</v>
      </c>
      <c r="F56" t="s">
        <v>113</v>
      </c>
      <c r="H56" s="1" t="s">
        <v>161</v>
      </c>
      <c r="I56" s="143">
        <v>44956</v>
      </c>
    </row>
    <row r="57" spans="1:9" x14ac:dyDescent="0.25">
      <c r="A57" t="s">
        <v>74</v>
      </c>
      <c r="B57" s="38">
        <v>44956</v>
      </c>
      <c r="C57" t="s">
        <v>471</v>
      </c>
      <c r="D57" t="s">
        <v>472</v>
      </c>
      <c r="E57" t="s">
        <v>473</v>
      </c>
      <c r="F57" t="s">
        <v>424</v>
      </c>
      <c r="H57" s="1" t="s">
        <v>161</v>
      </c>
      <c r="I57" s="143" t="s">
        <v>538</v>
      </c>
    </row>
    <row r="58" spans="1:9" hidden="1" x14ac:dyDescent="0.25">
      <c r="A58" t="s">
        <v>270</v>
      </c>
      <c r="B58" s="38">
        <v>44956</v>
      </c>
      <c r="C58" t="s">
        <v>476</v>
      </c>
      <c r="E58" t="s">
        <v>475</v>
      </c>
      <c r="F58" t="s">
        <v>66</v>
      </c>
      <c r="H58" s="1" t="s">
        <v>161</v>
      </c>
      <c r="I58" s="143">
        <v>44956</v>
      </c>
    </row>
    <row r="59" spans="1:9" x14ac:dyDescent="0.25">
      <c r="B59" s="152"/>
      <c r="C59" s="152" t="s">
        <v>323</v>
      </c>
      <c r="D59" s="152" t="s">
        <v>557</v>
      </c>
      <c r="E59" s="152" t="s">
        <v>559</v>
      </c>
      <c r="F59" t="s">
        <v>558</v>
      </c>
      <c r="H59" s="1" t="s">
        <v>161</v>
      </c>
    </row>
    <row r="60" spans="1:9" x14ac:dyDescent="0.25">
      <c r="A60" s="38">
        <v>44984</v>
      </c>
      <c r="B60" s="106"/>
      <c r="C60" s="106" t="s">
        <v>574</v>
      </c>
      <c r="D60" s="106" t="s">
        <v>573</v>
      </c>
      <c r="E60" s="106" t="s">
        <v>560</v>
      </c>
      <c r="H60" t="s">
        <v>160</v>
      </c>
      <c r="I60" t="s">
        <v>571</v>
      </c>
    </row>
    <row r="61" spans="1:9" x14ac:dyDescent="0.25">
      <c r="B61" s="106"/>
      <c r="C61" s="106" t="s">
        <v>562</v>
      </c>
      <c r="D61" s="106" t="s">
        <v>563</v>
      </c>
      <c r="E61" s="106" t="s">
        <v>561</v>
      </c>
      <c r="H61" t="s">
        <v>160</v>
      </c>
    </row>
    <row r="62" spans="1:9" x14ac:dyDescent="0.25">
      <c r="A62" s="38">
        <v>44979</v>
      </c>
      <c r="B62" s="106"/>
      <c r="C62" s="106" t="s">
        <v>569</v>
      </c>
      <c r="D62" s="106" t="s">
        <v>570</v>
      </c>
      <c r="E62" s="106" t="s">
        <v>564</v>
      </c>
      <c r="H62" t="s">
        <v>160</v>
      </c>
      <c r="I62" t="s">
        <v>571</v>
      </c>
    </row>
    <row r="63" spans="1:9" x14ac:dyDescent="0.25">
      <c r="A63" s="38">
        <v>44979</v>
      </c>
      <c r="B63" s="106"/>
      <c r="C63" s="106" t="s">
        <v>572</v>
      </c>
      <c r="D63" s="106"/>
      <c r="E63" s="106" t="s">
        <v>565</v>
      </c>
      <c r="H63" t="s">
        <v>160</v>
      </c>
      <c r="I63" t="s">
        <v>571</v>
      </c>
    </row>
    <row r="64" spans="1:9" x14ac:dyDescent="0.25">
      <c r="A64" s="38">
        <v>44979</v>
      </c>
      <c r="B64" s="106"/>
      <c r="C64" s="106" t="s">
        <v>279</v>
      </c>
      <c r="D64" s="106"/>
      <c r="E64" s="106" t="s">
        <v>566</v>
      </c>
      <c r="H64" t="s">
        <v>160</v>
      </c>
      <c r="I64" t="s">
        <v>571</v>
      </c>
    </row>
    <row r="65" spans="1:9" x14ac:dyDescent="0.25">
      <c r="A65" s="38"/>
      <c r="B65" s="106"/>
      <c r="C65" s="106" t="s">
        <v>568</v>
      </c>
      <c r="D65" s="106"/>
      <c r="E65" s="106" t="s">
        <v>567</v>
      </c>
      <c r="H65" t="s">
        <v>160</v>
      </c>
    </row>
    <row r="66" spans="1:9" x14ac:dyDescent="0.25">
      <c r="B66" s="38">
        <v>44984</v>
      </c>
      <c r="C66" s="162" t="s">
        <v>577</v>
      </c>
      <c r="D66" s="162"/>
      <c r="E66" s="162" t="s">
        <v>578</v>
      </c>
      <c r="F66" s="162"/>
      <c r="G66" s="163"/>
      <c r="H66" s="162" t="s">
        <v>161</v>
      </c>
      <c r="I66" s="162" t="s">
        <v>579</v>
      </c>
    </row>
    <row r="67" spans="1:9" x14ac:dyDescent="0.25">
      <c r="B67" s="38">
        <v>44984</v>
      </c>
      <c r="C67" s="162" t="s">
        <v>110</v>
      </c>
      <c r="D67" s="162" t="s">
        <v>581</v>
      </c>
      <c r="E67" s="162" t="s">
        <v>580</v>
      </c>
      <c r="F67" s="162"/>
      <c r="G67" s="163"/>
      <c r="H67" s="162" t="s">
        <v>161</v>
      </c>
      <c r="I67" s="162" t="s">
        <v>579</v>
      </c>
    </row>
    <row r="68" spans="1:9" x14ac:dyDescent="0.25">
      <c r="B68" s="38">
        <v>44984</v>
      </c>
      <c r="C68" s="162" t="s">
        <v>582</v>
      </c>
      <c r="D68" s="162"/>
      <c r="E68" s="162" t="s">
        <v>583</v>
      </c>
      <c r="F68" s="162"/>
      <c r="G68" s="163"/>
      <c r="H68" s="162" t="s">
        <v>161</v>
      </c>
      <c r="I68" s="162" t="s">
        <v>579</v>
      </c>
    </row>
    <row r="69" spans="1:9" x14ac:dyDescent="0.25">
      <c r="B69" s="38">
        <v>44984</v>
      </c>
      <c r="C69" s="162" t="s">
        <v>585</v>
      </c>
      <c r="D69" s="162" t="s">
        <v>586</v>
      </c>
      <c r="E69" s="162" t="s">
        <v>584</v>
      </c>
      <c r="F69" s="162"/>
      <c r="G69" s="163"/>
      <c r="H69" s="162" t="s">
        <v>161</v>
      </c>
      <c r="I69" s="162" t="s">
        <v>579</v>
      </c>
    </row>
    <row r="70" spans="1:9" x14ac:dyDescent="0.25">
      <c r="B70" s="38">
        <v>44984</v>
      </c>
      <c r="C70" s="162" t="s">
        <v>587</v>
      </c>
      <c r="D70" s="162" t="s">
        <v>588</v>
      </c>
      <c r="E70" s="162" t="s">
        <v>589</v>
      </c>
      <c r="F70" s="162"/>
      <c r="G70" s="163"/>
      <c r="H70" s="162" t="s">
        <v>161</v>
      </c>
      <c r="I70" s="162" t="s">
        <v>579</v>
      </c>
    </row>
    <row r="71" spans="1:9" x14ac:dyDescent="0.25">
      <c r="B71" s="38"/>
      <c r="E71" s="40"/>
    </row>
  </sheetData>
  <autoFilter ref="A1:L58" xr:uid="{83A18F59-4BC1-451A-B4BD-F3C2CACC7555}">
    <filterColumn colId="0">
      <filters>
        <filter val="4 doubtful"/>
        <filter val="6 maybe"/>
        <filter val="7 possible"/>
        <filter val="8 should come"/>
        <filter val="9 Will come"/>
      </filters>
    </filterColumn>
  </autoFilter>
  <phoneticPr fontId="1" type="noConversion"/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5598B-301E-47DD-904E-7C3BF857F0CF}">
  <dimension ref="A1:Y90"/>
  <sheetViews>
    <sheetView tabSelected="1" workbookViewId="0">
      <selection activeCell="A19" sqref="A19"/>
    </sheetView>
  </sheetViews>
  <sheetFormatPr baseColWidth="10" defaultColWidth="11.42578125" defaultRowHeight="15" x14ac:dyDescent="0.25"/>
  <cols>
    <col min="1" max="1" width="17.85546875" customWidth="1"/>
    <col min="2" max="2" width="10.42578125" customWidth="1"/>
    <col min="3" max="3" width="10.7109375" customWidth="1"/>
    <col min="4" max="4" width="31.5703125" customWidth="1"/>
    <col min="5" max="5" width="36.42578125" customWidth="1"/>
    <col min="6" max="6" width="33.85546875" bestFit="1" customWidth="1"/>
    <col min="7" max="7" width="17" bestFit="1" customWidth="1"/>
    <col min="8" max="8" width="18.7109375" bestFit="1" customWidth="1"/>
    <col min="9" max="9" width="6.28515625" bestFit="1" customWidth="1"/>
    <col min="10" max="10" width="4.7109375" bestFit="1" customWidth="1"/>
    <col min="11" max="11" width="9.42578125" bestFit="1" customWidth="1"/>
    <col min="12" max="12" width="11.28515625" bestFit="1" customWidth="1"/>
    <col min="13" max="13" width="17" bestFit="1" customWidth="1"/>
    <col min="14" max="14" width="9" customWidth="1"/>
    <col min="15" max="15" width="11.42578125" customWidth="1"/>
    <col min="16" max="16" width="11.7109375" customWidth="1"/>
  </cols>
  <sheetData>
    <row r="1" spans="1:25" ht="16.5" thickBot="1" x14ac:dyDescent="0.3">
      <c r="A1" s="98" t="s">
        <v>259</v>
      </c>
      <c r="D1" s="39"/>
      <c r="F1" s="40"/>
      <c r="Q1" s="41"/>
    </row>
    <row r="2" spans="1:25" ht="48" customHeight="1" thickBot="1" x14ac:dyDescent="0.3">
      <c r="A2" s="63" t="s">
        <v>183</v>
      </c>
      <c r="B2" s="42" t="s">
        <v>184</v>
      </c>
      <c r="C2" s="42" t="s">
        <v>185</v>
      </c>
      <c r="D2" s="42" t="s">
        <v>186</v>
      </c>
      <c r="E2" s="42" t="s">
        <v>187</v>
      </c>
      <c r="F2" s="42" t="s">
        <v>188</v>
      </c>
      <c r="G2" s="42" t="s">
        <v>189</v>
      </c>
      <c r="H2" s="42" t="s">
        <v>46</v>
      </c>
      <c r="I2" s="42" t="s">
        <v>190</v>
      </c>
      <c r="J2" s="42" t="s">
        <v>191</v>
      </c>
      <c r="K2" s="42" t="s">
        <v>192</v>
      </c>
      <c r="L2" s="42" t="s">
        <v>193</v>
      </c>
      <c r="M2" s="43" t="s">
        <v>194</v>
      </c>
      <c r="N2" s="43" t="s">
        <v>200</v>
      </c>
      <c r="O2" s="43" t="s">
        <v>195</v>
      </c>
      <c r="P2" s="62" t="s">
        <v>196</v>
      </c>
      <c r="Q2" s="44" t="s">
        <v>197</v>
      </c>
      <c r="R2" s="45" t="s">
        <v>201</v>
      </c>
      <c r="S2" s="108" t="s">
        <v>413</v>
      </c>
      <c r="T2" s="153" t="s">
        <v>495</v>
      </c>
      <c r="U2" s="153" t="s">
        <v>496</v>
      </c>
      <c r="V2" s="46" t="s">
        <v>198</v>
      </c>
      <c r="W2" s="46" t="s">
        <v>199</v>
      </c>
      <c r="X2" s="47" t="s">
        <v>48</v>
      </c>
      <c r="Y2" s="48"/>
    </row>
    <row r="3" spans="1:25" x14ac:dyDescent="0.25">
      <c r="A3" s="64">
        <v>44929</v>
      </c>
      <c r="B3" t="s">
        <v>213</v>
      </c>
      <c r="C3" t="s">
        <v>214</v>
      </c>
      <c r="D3" t="s">
        <v>219</v>
      </c>
      <c r="E3" t="s">
        <v>220</v>
      </c>
      <c r="F3" s="66" t="s">
        <v>221</v>
      </c>
      <c r="G3" t="s">
        <v>222</v>
      </c>
      <c r="H3" t="s">
        <v>128</v>
      </c>
      <c r="I3" t="s">
        <v>223</v>
      </c>
      <c r="J3" t="s">
        <v>224</v>
      </c>
      <c r="K3" t="s">
        <v>201</v>
      </c>
      <c r="L3" t="s">
        <v>224</v>
      </c>
      <c r="M3" t="s">
        <v>224</v>
      </c>
      <c r="N3" t="s">
        <v>223</v>
      </c>
      <c r="O3" t="s">
        <v>223</v>
      </c>
      <c r="P3" t="s">
        <v>223</v>
      </c>
      <c r="Q3">
        <v>1</v>
      </c>
      <c r="R3">
        <v>1</v>
      </c>
      <c r="S3">
        <v>1</v>
      </c>
      <c r="T3">
        <v>0</v>
      </c>
      <c r="U3">
        <v>0</v>
      </c>
      <c r="V3">
        <v>1</v>
      </c>
      <c r="W3">
        <v>1</v>
      </c>
      <c r="X3" t="s">
        <v>226</v>
      </c>
    </row>
    <row r="4" spans="1:25" x14ac:dyDescent="0.25">
      <c r="A4" s="64">
        <v>44932</v>
      </c>
      <c r="B4" t="s">
        <v>231</v>
      </c>
      <c r="C4" t="s">
        <v>104</v>
      </c>
      <c r="D4" t="s">
        <v>234</v>
      </c>
      <c r="E4" t="s">
        <v>232</v>
      </c>
      <c r="F4" s="67" t="s">
        <v>235</v>
      </c>
      <c r="G4" s="65" t="s">
        <v>237</v>
      </c>
      <c r="H4" t="s">
        <v>87</v>
      </c>
      <c r="I4" t="s">
        <v>223</v>
      </c>
      <c r="J4" t="s">
        <v>224</v>
      </c>
      <c r="K4" t="s">
        <v>225</v>
      </c>
      <c r="L4" t="s">
        <v>224</v>
      </c>
      <c r="M4" t="s">
        <v>224</v>
      </c>
      <c r="N4" t="s">
        <v>236</v>
      </c>
      <c r="O4" t="s">
        <v>224</v>
      </c>
      <c r="P4" t="s">
        <v>224</v>
      </c>
      <c r="Q4">
        <v>1</v>
      </c>
      <c r="V4">
        <v>1</v>
      </c>
      <c r="W4">
        <v>1</v>
      </c>
    </row>
    <row r="5" spans="1:25" x14ac:dyDescent="0.25">
      <c r="A5" s="64">
        <v>44935</v>
      </c>
      <c r="B5" t="s">
        <v>63</v>
      </c>
      <c r="C5" t="s">
        <v>64</v>
      </c>
      <c r="D5" t="s">
        <v>239</v>
      </c>
      <c r="E5" t="s">
        <v>240</v>
      </c>
      <c r="F5" s="67" t="s">
        <v>246</v>
      </c>
      <c r="G5" s="65" t="s">
        <v>245</v>
      </c>
      <c r="H5" t="s">
        <v>66</v>
      </c>
      <c r="I5" t="s">
        <v>223</v>
      </c>
      <c r="J5" t="s">
        <v>224</v>
      </c>
      <c r="K5" t="s">
        <v>201</v>
      </c>
      <c r="L5" t="s">
        <v>224</v>
      </c>
      <c r="M5" t="s">
        <v>224</v>
      </c>
      <c r="N5" t="s">
        <v>223</v>
      </c>
      <c r="O5" t="s">
        <v>224</v>
      </c>
      <c r="P5" t="s">
        <v>224</v>
      </c>
      <c r="Q5">
        <v>1</v>
      </c>
      <c r="R5">
        <v>1</v>
      </c>
      <c r="T5">
        <v>0</v>
      </c>
      <c r="U5">
        <v>0</v>
      </c>
      <c r="V5">
        <v>1</v>
      </c>
      <c r="W5">
        <v>1</v>
      </c>
    </row>
    <row r="6" spans="1:25" x14ac:dyDescent="0.25">
      <c r="A6" s="64">
        <v>44935</v>
      </c>
      <c r="B6" t="s">
        <v>241</v>
      </c>
      <c r="C6" t="s">
        <v>242</v>
      </c>
      <c r="D6" t="s">
        <v>247</v>
      </c>
      <c r="E6" t="s">
        <v>240</v>
      </c>
      <c r="F6" s="67" t="s">
        <v>243</v>
      </c>
      <c r="G6" s="65" t="s">
        <v>244</v>
      </c>
      <c r="H6" t="s">
        <v>87</v>
      </c>
      <c r="I6" t="s">
        <v>224</v>
      </c>
      <c r="J6" t="s">
        <v>224</v>
      </c>
      <c r="K6" t="s">
        <v>201</v>
      </c>
      <c r="L6" t="s">
        <v>224</v>
      </c>
      <c r="M6" t="s">
        <v>224</v>
      </c>
      <c r="N6" t="s">
        <v>236</v>
      </c>
      <c r="O6" t="s">
        <v>224</v>
      </c>
      <c r="P6" t="s">
        <v>224</v>
      </c>
      <c r="Q6">
        <v>1</v>
      </c>
      <c r="R6">
        <v>1</v>
      </c>
      <c r="V6">
        <v>1</v>
      </c>
      <c r="W6">
        <v>1</v>
      </c>
    </row>
    <row r="7" spans="1:25" x14ac:dyDescent="0.25">
      <c r="A7" s="64">
        <v>44988</v>
      </c>
      <c r="B7" t="s">
        <v>608</v>
      </c>
      <c r="C7" t="s">
        <v>609</v>
      </c>
      <c r="D7" t="s">
        <v>610</v>
      </c>
      <c r="E7" t="s">
        <v>240</v>
      </c>
      <c r="F7" s="68" t="s">
        <v>611</v>
      </c>
      <c r="G7" s="65"/>
      <c r="H7" t="s">
        <v>87</v>
      </c>
      <c r="I7" t="s">
        <v>224</v>
      </c>
      <c r="J7" t="s">
        <v>224</v>
      </c>
      <c r="K7" t="s">
        <v>225</v>
      </c>
      <c r="L7" t="s">
        <v>224</v>
      </c>
      <c r="M7" t="s">
        <v>224</v>
      </c>
      <c r="N7" t="s">
        <v>236</v>
      </c>
      <c r="O7" t="s">
        <v>224</v>
      </c>
      <c r="P7" t="s">
        <v>224</v>
      </c>
      <c r="Q7">
        <v>1</v>
      </c>
      <c r="V7">
        <v>1</v>
      </c>
      <c r="W7">
        <v>1</v>
      </c>
    </row>
    <row r="8" spans="1:25" x14ac:dyDescent="0.25">
      <c r="A8" s="64">
        <v>44937</v>
      </c>
      <c r="B8" t="s">
        <v>249</v>
      </c>
      <c r="C8" t="s">
        <v>250</v>
      </c>
      <c r="D8" t="s">
        <v>251</v>
      </c>
      <c r="E8" t="s">
        <v>252</v>
      </c>
      <c r="F8" s="67" t="s">
        <v>253</v>
      </c>
      <c r="G8" s="65" t="s">
        <v>254</v>
      </c>
      <c r="H8" t="s">
        <v>124</v>
      </c>
      <c r="I8" t="s">
        <v>223</v>
      </c>
      <c r="J8" t="s">
        <v>224</v>
      </c>
      <c r="K8" t="s">
        <v>201</v>
      </c>
      <c r="L8" t="s">
        <v>208</v>
      </c>
      <c r="M8" t="s">
        <v>224</v>
      </c>
      <c r="O8" t="s">
        <v>223</v>
      </c>
      <c r="P8" t="s">
        <v>223</v>
      </c>
      <c r="Q8">
        <v>1</v>
      </c>
      <c r="R8">
        <v>1</v>
      </c>
      <c r="T8">
        <v>1</v>
      </c>
      <c r="U8">
        <v>1</v>
      </c>
      <c r="V8">
        <v>1</v>
      </c>
      <c r="W8">
        <v>1</v>
      </c>
    </row>
    <row r="9" spans="1:25" x14ac:dyDescent="0.25">
      <c r="A9" s="64">
        <v>44938</v>
      </c>
      <c r="B9" t="s">
        <v>81</v>
      </c>
      <c r="C9" t="s">
        <v>82</v>
      </c>
      <c r="D9" t="s">
        <v>257</v>
      </c>
      <c r="E9" t="s">
        <v>255</v>
      </c>
      <c r="F9" s="67" t="s">
        <v>256</v>
      </c>
      <c r="G9" s="65" t="s">
        <v>258</v>
      </c>
      <c r="H9" t="s">
        <v>83</v>
      </c>
      <c r="I9" t="s">
        <v>223</v>
      </c>
      <c r="J9" t="s">
        <v>224</v>
      </c>
      <c r="K9" t="s">
        <v>201</v>
      </c>
      <c r="L9" t="s">
        <v>224</v>
      </c>
      <c r="M9" t="s">
        <v>224</v>
      </c>
      <c r="N9" t="s">
        <v>223</v>
      </c>
      <c r="O9" t="s">
        <v>223</v>
      </c>
      <c r="P9" t="s">
        <v>223</v>
      </c>
      <c r="Q9">
        <v>1</v>
      </c>
      <c r="R9">
        <v>1</v>
      </c>
      <c r="V9">
        <v>1</v>
      </c>
      <c r="W9">
        <v>1</v>
      </c>
    </row>
    <row r="10" spans="1:25" x14ac:dyDescent="0.25">
      <c r="A10" s="64">
        <v>44950</v>
      </c>
      <c r="B10" t="s">
        <v>67</v>
      </c>
      <c r="C10" t="s">
        <v>68</v>
      </c>
      <c r="D10" t="s">
        <v>395</v>
      </c>
      <c r="E10" t="s">
        <v>255</v>
      </c>
      <c r="F10" s="67" t="s">
        <v>394</v>
      </c>
      <c r="G10" s="65" t="s">
        <v>393</v>
      </c>
      <c r="H10" t="s">
        <v>124</v>
      </c>
      <c r="I10" t="s">
        <v>223</v>
      </c>
      <c r="J10" t="s">
        <v>224</v>
      </c>
      <c r="K10" t="s">
        <v>225</v>
      </c>
      <c r="L10" t="s">
        <v>224</v>
      </c>
      <c r="M10" t="s">
        <v>224</v>
      </c>
      <c r="O10" t="s">
        <v>224</v>
      </c>
      <c r="P10" t="s">
        <v>224</v>
      </c>
      <c r="Q10">
        <v>1</v>
      </c>
      <c r="V10">
        <v>1</v>
      </c>
      <c r="W10">
        <v>1</v>
      </c>
    </row>
    <row r="11" spans="1:25" x14ac:dyDescent="0.25">
      <c r="A11" s="64">
        <v>44950</v>
      </c>
      <c r="B11" t="s">
        <v>397</v>
      </c>
      <c r="C11" t="s">
        <v>396</v>
      </c>
      <c r="D11" t="s">
        <v>398</v>
      </c>
      <c r="E11" t="s">
        <v>255</v>
      </c>
      <c r="F11" s="67" t="s">
        <v>400</v>
      </c>
      <c r="G11" s="65" t="s">
        <v>399</v>
      </c>
      <c r="H11" t="s">
        <v>87</v>
      </c>
      <c r="I11" t="s">
        <v>223</v>
      </c>
      <c r="J11" t="s">
        <v>224</v>
      </c>
      <c r="K11" t="s">
        <v>225</v>
      </c>
      <c r="L11" t="s">
        <v>224</v>
      </c>
      <c r="M11" t="s">
        <v>224</v>
      </c>
      <c r="Q11">
        <v>1</v>
      </c>
      <c r="V11">
        <v>1</v>
      </c>
      <c r="W11">
        <v>1</v>
      </c>
    </row>
    <row r="12" spans="1:25" x14ac:dyDescent="0.25">
      <c r="A12" s="64">
        <v>44943</v>
      </c>
      <c r="B12" t="s">
        <v>154</v>
      </c>
      <c r="C12" t="s">
        <v>155</v>
      </c>
      <c r="D12" t="s">
        <v>342</v>
      </c>
      <c r="E12" t="s">
        <v>343</v>
      </c>
      <c r="F12" s="67" t="s">
        <v>344</v>
      </c>
      <c r="G12" s="65" t="s">
        <v>345</v>
      </c>
      <c r="H12" t="s">
        <v>117</v>
      </c>
      <c r="I12" t="s">
        <v>223</v>
      </c>
      <c r="J12" t="s">
        <v>224</v>
      </c>
      <c r="K12" t="s">
        <v>201</v>
      </c>
      <c r="L12" t="s">
        <v>208</v>
      </c>
      <c r="M12" t="s">
        <v>224</v>
      </c>
      <c r="N12" t="s">
        <v>223</v>
      </c>
      <c r="O12" t="s">
        <v>223</v>
      </c>
      <c r="P12" t="s">
        <v>223</v>
      </c>
      <c r="Q12">
        <v>1</v>
      </c>
      <c r="R12">
        <v>1</v>
      </c>
      <c r="S12">
        <v>1</v>
      </c>
      <c r="T12">
        <v>1</v>
      </c>
      <c r="U12">
        <v>0</v>
      </c>
      <c r="V12">
        <v>1</v>
      </c>
      <c r="W12">
        <v>1</v>
      </c>
    </row>
    <row r="13" spans="1:25" x14ac:dyDescent="0.25">
      <c r="A13" s="64">
        <v>44943</v>
      </c>
      <c r="B13" t="s">
        <v>346</v>
      </c>
      <c r="C13" t="s">
        <v>347</v>
      </c>
      <c r="D13" t="s">
        <v>348</v>
      </c>
      <c r="E13" t="s">
        <v>343</v>
      </c>
      <c r="F13" s="67" t="s">
        <v>349</v>
      </c>
      <c r="G13" s="65" t="s">
        <v>350</v>
      </c>
      <c r="H13" t="s">
        <v>117</v>
      </c>
      <c r="I13" t="s">
        <v>224</v>
      </c>
      <c r="J13" t="s">
        <v>224</v>
      </c>
      <c r="K13" t="s">
        <v>201</v>
      </c>
      <c r="L13" t="s">
        <v>208</v>
      </c>
      <c r="M13" t="s">
        <v>224</v>
      </c>
      <c r="N13" t="s">
        <v>223</v>
      </c>
      <c r="O13" t="s">
        <v>223</v>
      </c>
      <c r="P13" t="s">
        <v>223</v>
      </c>
      <c r="Q13">
        <v>1</v>
      </c>
      <c r="R13">
        <v>1</v>
      </c>
      <c r="S13">
        <v>1</v>
      </c>
      <c r="T13">
        <v>1</v>
      </c>
      <c r="U13">
        <v>0</v>
      </c>
      <c r="V13">
        <v>1</v>
      </c>
      <c r="W13">
        <v>1</v>
      </c>
    </row>
    <row r="14" spans="1:25" x14ac:dyDescent="0.25">
      <c r="A14" s="64">
        <v>44950</v>
      </c>
      <c r="B14" t="s">
        <v>285</v>
      </c>
      <c r="C14" t="s">
        <v>373</v>
      </c>
      <c r="D14" t="s">
        <v>257</v>
      </c>
      <c r="E14" t="s">
        <v>372</v>
      </c>
      <c r="F14" s="66" t="s">
        <v>374</v>
      </c>
      <c r="G14" s="65" t="s">
        <v>375</v>
      </c>
      <c r="H14" t="s">
        <v>576</v>
      </c>
      <c r="I14" t="s">
        <v>223</v>
      </c>
      <c r="J14" t="s">
        <v>224</v>
      </c>
      <c r="K14" t="s">
        <v>201</v>
      </c>
      <c r="L14" t="s">
        <v>208</v>
      </c>
      <c r="M14" t="s">
        <v>224</v>
      </c>
      <c r="N14" t="s">
        <v>223</v>
      </c>
      <c r="Q14">
        <v>1</v>
      </c>
      <c r="R14">
        <v>1</v>
      </c>
      <c r="T14">
        <v>1</v>
      </c>
      <c r="U14">
        <v>0</v>
      </c>
      <c r="V14">
        <v>1</v>
      </c>
      <c r="W14">
        <v>1</v>
      </c>
    </row>
    <row r="15" spans="1:25" x14ac:dyDescent="0.25">
      <c r="A15" s="64">
        <v>44950</v>
      </c>
      <c r="B15" t="s">
        <v>371</v>
      </c>
      <c r="C15" t="s">
        <v>229</v>
      </c>
      <c r="D15" t="s">
        <v>379</v>
      </c>
      <c r="E15" t="s">
        <v>372</v>
      </c>
      <c r="F15" s="67" t="s">
        <v>377</v>
      </c>
      <c r="G15" s="65" t="s">
        <v>378</v>
      </c>
      <c r="H15" t="s">
        <v>376</v>
      </c>
      <c r="I15" t="s">
        <v>223</v>
      </c>
      <c r="J15" t="s">
        <v>224</v>
      </c>
      <c r="K15" t="s">
        <v>201</v>
      </c>
      <c r="L15" t="s">
        <v>208</v>
      </c>
      <c r="M15" t="s">
        <v>224</v>
      </c>
      <c r="N15" t="s">
        <v>223</v>
      </c>
      <c r="Q15">
        <v>1</v>
      </c>
      <c r="R15">
        <v>1</v>
      </c>
      <c r="T15">
        <v>1</v>
      </c>
      <c r="U15">
        <v>0</v>
      </c>
      <c r="V15">
        <v>1</v>
      </c>
      <c r="W15">
        <v>1</v>
      </c>
    </row>
    <row r="16" spans="1:25" x14ac:dyDescent="0.25">
      <c r="A16" s="64">
        <v>44950</v>
      </c>
      <c r="B16" t="s">
        <v>490</v>
      </c>
      <c r="C16" t="s">
        <v>145</v>
      </c>
      <c r="D16" t="s">
        <v>388</v>
      </c>
      <c r="E16" t="s">
        <v>385</v>
      </c>
      <c r="F16" s="67" t="s">
        <v>389</v>
      </c>
      <c r="G16" s="65" t="s">
        <v>390</v>
      </c>
      <c r="H16" t="s">
        <v>391</v>
      </c>
      <c r="I16" t="s">
        <v>223</v>
      </c>
      <c r="J16" t="s">
        <v>224</v>
      </c>
      <c r="K16" t="s">
        <v>201</v>
      </c>
      <c r="L16" t="s">
        <v>208</v>
      </c>
      <c r="M16" s="100" t="s">
        <v>392</v>
      </c>
      <c r="O16" t="s">
        <v>223</v>
      </c>
      <c r="P16" t="s">
        <v>223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</row>
    <row r="17" spans="1:23" x14ac:dyDescent="0.25">
      <c r="A17" s="64">
        <v>44951</v>
      </c>
      <c r="B17" t="s">
        <v>414</v>
      </c>
      <c r="C17" t="s">
        <v>151</v>
      </c>
      <c r="D17" t="s">
        <v>416</v>
      </c>
      <c r="E17" t="s">
        <v>415</v>
      </c>
      <c r="F17" s="67" t="s">
        <v>418</v>
      </c>
      <c r="G17" s="65" t="s">
        <v>417</v>
      </c>
      <c r="H17" t="s">
        <v>153</v>
      </c>
      <c r="I17" t="s">
        <v>224</v>
      </c>
      <c r="J17" t="s">
        <v>224</v>
      </c>
      <c r="K17" t="s">
        <v>201</v>
      </c>
      <c r="L17" t="s">
        <v>208</v>
      </c>
      <c r="M17" t="s">
        <v>224</v>
      </c>
      <c r="O17" t="s">
        <v>224</v>
      </c>
      <c r="P17" t="s">
        <v>224</v>
      </c>
      <c r="Q17">
        <v>1</v>
      </c>
      <c r="R17">
        <v>1</v>
      </c>
      <c r="T17">
        <v>1</v>
      </c>
      <c r="U17">
        <v>1</v>
      </c>
      <c r="V17">
        <v>1</v>
      </c>
      <c r="W17">
        <v>1</v>
      </c>
    </row>
    <row r="18" spans="1:23" x14ac:dyDescent="0.25">
      <c r="A18" s="64">
        <v>44956</v>
      </c>
      <c r="B18" t="s">
        <v>79</v>
      </c>
      <c r="C18" t="s">
        <v>182</v>
      </c>
      <c r="D18" t="s">
        <v>463</v>
      </c>
      <c r="E18" t="s">
        <v>464</v>
      </c>
      <c r="F18" s="67" t="s">
        <v>465</v>
      </c>
      <c r="G18" s="65" t="s">
        <v>466</v>
      </c>
      <c r="H18" t="s">
        <v>66</v>
      </c>
      <c r="I18" t="s">
        <v>223</v>
      </c>
      <c r="J18" t="s">
        <v>224</v>
      </c>
      <c r="K18" t="s">
        <v>201</v>
      </c>
      <c r="L18" t="s">
        <v>208</v>
      </c>
      <c r="M18" t="s">
        <v>224</v>
      </c>
      <c r="O18" t="s">
        <v>224</v>
      </c>
      <c r="P18" t="s">
        <v>224</v>
      </c>
      <c r="Q18">
        <v>1</v>
      </c>
      <c r="R18">
        <v>1</v>
      </c>
      <c r="T18">
        <v>1</v>
      </c>
      <c r="U18">
        <v>1</v>
      </c>
      <c r="V18">
        <v>1</v>
      </c>
      <c r="W18">
        <v>1</v>
      </c>
    </row>
    <row r="19" spans="1:23" x14ac:dyDescent="0.25">
      <c r="A19" s="64">
        <v>44958</v>
      </c>
      <c r="B19" t="s">
        <v>468</v>
      </c>
      <c r="C19" t="s">
        <v>469</v>
      </c>
      <c r="D19" t="s">
        <v>257</v>
      </c>
      <c r="E19" t="s">
        <v>480</v>
      </c>
      <c r="F19" s="151" t="s">
        <v>484</v>
      </c>
      <c r="G19" s="65" t="s">
        <v>485</v>
      </c>
      <c r="H19" t="s">
        <v>486</v>
      </c>
      <c r="I19" t="s">
        <v>223</v>
      </c>
      <c r="J19" t="s">
        <v>224</v>
      </c>
      <c r="K19" t="s">
        <v>201</v>
      </c>
      <c r="L19" t="s">
        <v>224</v>
      </c>
      <c r="M19" t="s">
        <v>224</v>
      </c>
      <c r="N19" t="s">
        <v>223</v>
      </c>
      <c r="O19" t="s">
        <v>224</v>
      </c>
      <c r="P19" t="s">
        <v>224</v>
      </c>
      <c r="Q19">
        <v>1</v>
      </c>
      <c r="R19">
        <v>1</v>
      </c>
      <c r="V19">
        <v>1</v>
      </c>
      <c r="W19">
        <v>1</v>
      </c>
    </row>
    <row r="20" spans="1:23" x14ac:dyDescent="0.25">
      <c r="A20" s="64">
        <v>44958</v>
      </c>
      <c r="B20" t="s">
        <v>272</v>
      </c>
      <c r="C20" t="s">
        <v>481</v>
      </c>
      <c r="D20" t="s">
        <v>487</v>
      </c>
      <c r="E20" t="s">
        <v>482</v>
      </c>
      <c r="F20" s="151" t="s">
        <v>488</v>
      </c>
      <c r="G20" s="65" t="s">
        <v>489</v>
      </c>
      <c r="H20" t="s">
        <v>132</v>
      </c>
      <c r="I20" t="s">
        <v>224</v>
      </c>
      <c r="J20" t="s">
        <v>224</v>
      </c>
      <c r="K20" t="s">
        <v>201</v>
      </c>
      <c r="L20" t="s">
        <v>208</v>
      </c>
      <c r="M20" t="s">
        <v>224</v>
      </c>
      <c r="O20" t="s">
        <v>223</v>
      </c>
      <c r="P20" t="s">
        <v>224</v>
      </c>
      <c r="Q20">
        <v>1</v>
      </c>
      <c r="R20">
        <v>1</v>
      </c>
      <c r="T20">
        <v>1</v>
      </c>
      <c r="U20">
        <v>1</v>
      </c>
      <c r="V20">
        <v>1</v>
      </c>
      <c r="W20">
        <v>1</v>
      </c>
    </row>
    <row r="21" spans="1:23" x14ac:dyDescent="0.25">
      <c r="A21" s="64">
        <v>44963</v>
      </c>
      <c r="B21" t="s">
        <v>476</v>
      </c>
      <c r="C21" t="s">
        <v>502</v>
      </c>
      <c r="D21" t="s">
        <v>503</v>
      </c>
      <c r="E21" t="s">
        <v>504</v>
      </c>
      <c r="F21" s="154" t="s">
        <v>505</v>
      </c>
      <c r="G21" s="65" t="s">
        <v>506</v>
      </c>
      <c r="H21" t="s">
        <v>66</v>
      </c>
      <c r="I21" t="s">
        <v>223</v>
      </c>
      <c r="J21" t="s">
        <v>224</v>
      </c>
      <c r="K21" t="s">
        <v>225</v>
      </c>
      <c r="L21" t="s">
        <v>224</v>
      </c>
      <c r="M21" t="s">
        <v>224</v>
      </c>
      <c r="O21" t="s">
        <v>223</v>
      </c>
      <c r="P21" t="s">
        <v>223</v>
      </c>
      <c r="Q21">
        <v>1</v>
      </c>
      <c r="V21">
        <v>1</v>
      </c>
      <c r="W21">
        <v>1</v>
      </c>
    </row>
    <row r="22" spans="1:23" x14ac:dyDescent="0.25">
      <c r="A22" s="64">
        <v>44963</v>
      </c>
      <c r="B22" t="s">
        <v>507</v>
      </c>
      <c r="C22" t="s">
        <v>508</v>
      </c>
      <c r="D22" t="s">
        <v>509</v>
      </c>
      <c r="E22" t="s">
        <v>504</v>
      </c>
      <c r="F22" s="151" t="s">
        <v>510</v>
      </c>
      <c r="G22" s="65" t="s">
        <v>511</v>
      </c>
      <c r="H22" t="s">
        <v>66</v>
      </c>
      <c r="I22" t="s">
        <v>223</v>
      </c>
      <c r="J22" t="s">
        <v>224</v>
      </c>
      <c r="K22" t="s">
        <v>225</v>
      </c>
      <c r="L22" t="s">
        <v>224</v>
      </c>
      <c r="M22" t="s">
        <v>224</v>
      </c>
      <c r="O22" t="s">
        <v>223</v>
      </c>
      <c r="P22" t="s">
        <v>223</v>
      </c>
      <c r="Q22">
        <v>1</v>
      </c>
      <c r="V22">
        <v>1</v>
      </c>
      <c r="W22">
        <v>1</v>
      </c>
    </row>
    <row r="23" spans="1:23" x14ac:dyDescent="0.25">
      <c r="A23" s="64">
        <v>44964</v>
      </c>
      <c r="B23" t="s">
        <v>369</v>
      </c>
      <c r="C23" t="s">
        <v>340</v>
      </c>
      <c r="D23" t="s">
        <v>517</v>
      </c>
      <c r="E23" t="s">
        <v>518</v>
      </c>
      <c r="F23" s="154" t="s">
        <v>519</v>
      </c>
      <c r="G23" s="65" t="s">
        <v>520</v>
      </c>
      <c r="H23" t="s">
        <v>575</v>
      </c>
      <c r="I23" t="s">
        <v>223</v>
      </c>
      <c r="J23" t="s">
        <v>224</v>
      </c>
      <c r="K23" t="s">
        <v>225</v>
      </c>
      <c r="L23" t="s">
        <v>224</v>
      </c>
      <c r="M23" t="s">
        <v>224</v>
      </c>
      <c r="O23" t="s">
        <v>223</v>
      </c>
      <c r="P23" t="s">
        <v>223</v>
      </c>
      <c r="Q23">
        <v>1</v>
      </c>
      <c r="S23">
        <v>1</v>
      </c>
      <c r="V23">
        <v>1</v>
      </c>
      <c r="W23">
        <v>1</v>
      </c>
    </row>
    <row r="24" spans="1:23" x14ac:dyDescent="0.25">
      <c r="A24" s="64">
        <v>44967</v>
      </c>
      <c r="B24" t="s">
        <v>143</v>
      </c>
      <c r="C24" t="s">
        <v>523</v>
      </c>
      <c r="D24" t="s">
        <v>239</v>
      </c>
      <c r="E24" t="s">
        <v>524</v>
      </c>
      <c r="F24" s="151" t="s">
        <v>525</v>
      </c>
      <c r="G24" s="65" t="s">
        <v>526</v>
      </c>
      <c r="H24" t="s">
        <v>139</v>
      </c>
      <c r="I24" t="s">
        <v>223</v>
      </c>
      <c r="J24" t="s">
        <v>224</v>
      </c>
      <c r="K24" t="s">
        <v>201</v>
      </c>
      <c r="L24" t="s">
        <v>208</v>
      </c>
      <c r="M24" t="s">
        <v>224</v>
      </c>
      <c r="O24" t="s">
        <v>223</v>
      </c>
      <c r="P24" t="s">
        <v>223</v>
      </c>
      <c r="Q24">
        <v>1</v>
      </c>
      <c r="R24">
        <v>1</v>
      </c>
      <c r="T24">
        <v>1</v>
      </c>
      <c r="U24">
        <v>1</v>
      </c>
      <c r="V24">
        <v>1</v>
      </c>
      <c r="W24">
        <v>1</v>
      </c>
    </row>
    <row r="25" spans="1:23" x14ac:dyDescent="0.25">
      <c r="A25" s="64">
        <v>44967</v>
      </c>
      <c r="C25" s="24"/>
      <c r="D25" s="24"/>
      <c r="E25" t="s">
        <v>529</v>
      </c>
      <c r="F25" s="151" t="s">
        <v>540</v>
      </c>
      <c r="G25" s="65"/>
      <c r="H25" t="s">
        <v>124</v>
      </c>
      <c r="K25" t="s">
        <v>201</v>
      </c>
      <c r="L25" t="s">
        <v>224</v>
      </c>
      <c r="M25" t="s">
        <v>224</v>
      </c>
      <c r="Q25">
        <v>1</v>
      </c>
      <c r="R25">
        <v>1</v>
      </c>
      <c r="V25">
        <v>1</v>
      </c>
      <c r="W25">
        <v>1</v>
      </c>
    </row>
    <row r="26" spans="1:23" x14ac:dyDescent="0.25">
      <c r="A26" s="64">
        <v>44978</v>
      </c>
      <c r="B26" t="s">
        <v>339</v>
      </c>
      <c r="C26" t="s">
        <v>340</v>
      </c>
      <c r="D26" t="s">
        <v>239</v>
      </c>
      <c r="E26" t="s">
        <v>541</v>
      </c>
      <c r="F26" s="68" t="s">
        <v>542</v>
      </c>
      <c r="G26" s="65" t="s">
        <v>543</v>
      </c>
      <c r="H26" t="s">
        <v>66</v>
      </c>
      <c r="I26" t="s">
        <v>223</v>
      </c>
      <c r="J26" t="s">
        <v>224</v>
      </c>
      <c r="K26" t="s">
        <v>201</v>
      </c>
      <c r="L26" t="s">
        <v>224</v>
      </c>
      <c r="M26" t="s">
        <v>224</v>
      </c>
      <c r="N26" t="s">
        <v>223</v>
      </c>
      <c r="O26" t="s">
        <v>223</v>
      </c>
      <c r="P26" t="s">
        <v>224</v>
      </c>
      <c r="Q26">
        <v>1</v>
      </c>
      <c r="R26">
        <v>1</v>
      </c>
      <c r="V26">
        <v>1</v>
      </c>
      <c r="W26">
        <v>1</v>
      </c>
    </row>
    <row r="27" spans="1:23" s="66" customFormat="1" x14ac:dyDescent="0.25">
      <c r="A27" s="157">
        <v>44978</v>
      </c>
      <c r="B27" s="66" t="s">
        <v>106</v>
      </c>
      <c r="C27" s="66" t="s">
        <v>547</v>
      </c>
      <c r="D27" s="66" t="s">
        <v>239</v>
      </c>
      <c r="E27" s="66" t="s">
        <v>548</v>
      </c>
      <c r="F27" s="151" t="s">
        <v>549</v>
      </c>
      <c r="G27" s="158" t="s">
        <v>550</v>
      </c>
      <c r="H27" s="66" t="s">
        <v>391</v>
      </c>
      <c r="I27" s="66" t="s">
        <v>223</v>
      </c>
      <c r="J27" s="66" t="s">
        <v>224</v>
      </c>
      <c r="K27" s="66" t="s">
        <v>201</v>
      </c>
      <c r="L27" s="66" t="s">
        <v>224</v>
      </c>
      <c r="M27" s="66" t="s">
        <v>224</v>
      </c>
      <c r="O27" s="66" t="s">
        <v>224</v>
      </c>
      <c r="P27" s="66" t="s">
        <v>224</v>
      </c>
      <c r="Q27" s="66">
        <v>1</v>
      </c>
      <c r="R27" s="66">
        <v>1</v>
      </c>
      <c r="V27" s="66">
        <v>1</v>
      </c>
      <c r="W27" s="66">
        <v>1</v>
      </c>
    </row>
    <row r="28" spans="1:23" x14ac:dyDescent="0.25">
      <c r="A28" s="64"/>
      <c r="F28" s="151"/>
      <c r="G28" s="65"/>
    </row>
    <row r="29" spans="1:23" x14ac:dyDescent="0.25">
      <c r="A29" s="64"/>
      <c r="F29" s="151"/>
      <c r="G29" s="65"/>
    </row>
    <row r="30" spans="1:23" x14ac:dyDescent="0.25">
      <c r="A30" s="64"/>
      <c r="F30" s="151"/>
      <c r="G30" s="65"/>
    </row>
    <row r="31" spans="1:23" x14ac:dyDescent="0.25">
      <c r="A31" s="64"/>
      <c r="F31" s="151"/>
      <c r="G31" s="65"/>
    </row>
    <row r="32" spans="1:23" x14ac:dyDescent="0.25">
      <c r="A32" s="64"/>
      <c r="F32" s="151"/>
      <c r="G32" s="65"/>
    </row>
    <row r="33" spans="1:25" x14ac:dyDescent="0.25">
      <c r="A33" s="64"/>
      <c r="F33" s="151"/>
      <c r="G33" s="65"/>
    </row>
    <row r="34" spans="1:25" x14ac:dyDescent="0.25">
      <c r="F34" s="66"/>
      <c r="G34" s="65"/>
    </row>
    <row r="35" spans="1:25" ht="15.75" thickBot="1" x14ac:dyDescent="0.3">
      <c r="F35" s="66"/>
      <c r="G35" s="65"/>
    </row>
    <row r="36" spans="1:25" ht="15.75" thickBot="1" x14ac:dyDescent="0.3">
      <c r="G36" s="65"/>
      <c r="Q36" s="91">
        <f t="shared" ref="Q36:W36" si="0">SUM(Q3:Q35)</f>
        <v>25</v>
      </c>
      <c r="R36" s="92">
        <f t="shared" si="0"/>
        <v>18</v>
      </c>
      <c r="S36" s="92">
        <f t="shared" si="0"/>
        <v>5</v>
      </c>
      <c r="T36" s="92">
        <f t="shared" si="0"/>
        <v>10</v>
      </c>
      <c r="U36" s="92">
        <f t="shared" si="0"/>
        <v>6</v>
      </c>
      <c r="V36" s="92">
        <f t="shared" si="0"/>
        <v>25</v>
      </c>
      <c r="W36" s="93">
        <f t="shared" si="0"/>
        <v>25</v>
      </c>
    </row>
    <row r="37" spans="1:25" x14ac:dyDescent="0.25">
      <c r="G37" s="65"/>
    </row>
    <row r="38" spans="1:25" x14ac:dyDescent="0.25">
      <c r="G38" s="65"/>
    </row>
    <row r="39" spans="1:25" ht="15.75" thickBot="1" x14ac:dyDescent="0.3">
      <c r="A39" s="98" t="s">
        <v>351</v>
      </c>
      <c r="G39" s="65"/>
    </row>
    <row r="40" spans="1:25" ht="42.75" customHeight="1" thickBot="1" x14ac:dyDescent="0.3">
      <c r="A40" s="63" t="s">
        <v>183</v>
      </c>
      <c r="B40" s="42" t="s">
        <v>184</v>
      </c>
      <c r="C40" s="42" t="s">
        <v>185</v>
      </c>
      <c r="D40" s="42" t="s">
        <v>186</v>
      </c>
      <c r="E40" s="42" t="s">
        <v>187</v>
      </c>
      <c r="F40" s="42" t="s">
        <v>188</v>
      </c>
      <c r="G40" s="42" t="s">
        <v>189</v>
      </c>
      <c r="H40" s="42" t="s">
        <v>46</v>
      </c>
      <c r="I40" s="42" t="s">
        <v>190</v>
      </c>
      <c r="J40" s="42" t="s">
        <v>191</v>
      </c>
      <c r="K40" s="42" t="s">
        <v>192</v>
      </c>
      <c r="L40" s="42" t="s">
        <v>193</v>
      </c>
      <c r="M40" s="43" t="s">
        <v>194</v>
      </c>
      <c r="N40" s="43" t="s">
        <v>200</v>
      </c>
      <c r="O40" s="43" t="s">
        <v>195</v>
      </c>
      <c r="P40" s="62" t="s">
        <v>196</v>
      </c>
      <c r="Q40" s="44" t="s">
        <v>351</v>
      </c>
      <c r="R40" s="45" t="s">
        <v>201</v>
      </c>
      <c r="S40" s="108" t="s">
        <v>413</v>
      </c>
      <c r="T40" s="153" t="s">
        <v>495</v>
      </c>
      <c r="U40" s="153" t="s">
        <v>496</v>
      </c>
      <c r="V40" s="46" t="s">
        <v>198</v>
      </c>
      <c r="W40" s="46" t="s">
        <v>199</v>
      </c>
      <c r="X40" s="47" t="s">
        <v>48</v>
      </c>
      <c r="Y40" s="48"/>
    </row>
    <row r="41" spans="1:25" x14ac:dyDescent="0.25">
      <c r="A41" s="64">
        <v>44943</v>
      </c>
      <c r="B41" t="s">
        <v>354</v>
      </c>
      <c r="C41" t="s">
        <v>353</v>
      </c>
      <c r="D41" t="s">
        <v>355</v>
      </c>
      <c r="E41" t="s">
        <v>343</v>
      </c>
      <c r="F41" s="68" t="s">
        <v>352</v>
      </c>
      <c r="G41" s="65" t="s">
        <v>356</v>
      </c>
      <c r="H41" t="s">
        <v>117</v>
      </c>
      <c r="I41" t="s">
        <v>224</v>
      </c>
      <c r="J41" t="s">
        <v>224</v>
      </c>
      <c r="K41" t="s">
        <v>201</v>
      </c>
      <c r="L41" t="s">
        <v>208</v>
      </c>
      <c r="M41" t="s">
        <v>224</v>
      </c>
      <c r="N41" t="s">
        <v>223</v>
      </c>
      <c r="O41" t="s">
        <v>223</v>
      </c>
      <c r="P41" t="s">
        <v>223</v>
      </c>
      <c r="Q41">
        <v>1</v>
      </c>
      <c r="R41">
        <v>1</v>
      </c>
      <c r="S41">
        <v>1</v>
      </c>
      <c r="T41">
        <v>1</v>
      </c>
      <c r="U41">
        <v>0</v>
      </c>
      <c r="V41">
        <v>1</v>
      </c>
      <c r="W41">
        <v>1</v>
      </c>
    </row>
    <row r="42" spans="1:25" ht="15.75" x14ac:dyDescent="0.25">
      <c r="A42" s="64">
        <v>44986</v>
      </c>
      <c r="B42" t="s">
        <v>275</v>
      </c>
      <c r="C42" s="165" t="s">
        <v>601</v>
      </c>
      <c r="E42" t="s">
        <v>595</v>
      </c>
      <c r="F42" s="166" t="s">
        <v>602</v>
      </c>
      <c r="G42" s="65" t="s">
        <v>603</v>
      </c>
      <c r="H42" t="s">
        <v>66</v>
      </c>
      <c r="I42" t="s">
        <v>224</v>
      </c>
      <c r="J42" t="s">
        <v>224</v>
      </c>
      <c r="K42" t="s">
        <v>201</v>
      </c>
      <c r="L42" t="s">
        <v>208</v>
      </c>
      <c r="M42" t="s">
        <v>224</v>
      </c>
      <c r="O42" t="s">
        <v>224</v>
      </c>
      <c r="P42" t="s">
        <v>224</v>
      </c>
      <c r="Q42">
        <v>1</v>
      </c>
      <c r="R42">
        <v>1</v>
      </c>
      <c r="S42">
        <v>1</v>
      </c>
      <c r="T42">
        <v>1</v>
      </c>
      <c r="U42">
        <v>0</v>
      </c>
      <c r="V42">
        <v>1</v>
      </c>
      <c r="W42">
        <v>1</v>
      </c>
    </row>
    <row r="43" spans="1:25" ht="15.75" thickBot="1" x14ac:dyDescent="0.3">
      <c r="G43" s="65"/>
    </row>
    <row r="44" spans="1:25" ht="15.75" thickBot="1" x14ac:dyDescent="0.3">
      <c r="G44" s="65"/>
      <c r="Q44" s="91">
        <f t="shared" ref="Q44:W44" si="1">SUM(Q41:Q43)</f>
        <v>2</v>
      </c>
      <c r="R44" s="91">
        <f t="shared" si="1"/>
        <v>2</v>
      </c>
      <c r="S44" s="91">
        <f t="shared" si="1"/>
        <v>2</v>
      </c>
      <c r="T44" s="91">
        <f t="shared" si="1"/>
        <v>2</v>
      </c>
      <c r="U44" s="92">
        <f t="shared" si="1"/>
        <v>0</v>
      </c>
      <c r="V44" s="92">
        <f t="shared" si="1"/>
        <v>2</v>
      </c>
      <c r="W44" s="93">
        <f t="shared" si="1"/>
        <v>2</v>
      </c>
    </row>
    <row r="45" spans="1:25" ht="16.5" customHeight="1" x14ac:dyDescent="0.25">
      <c r="G45" s="65"/>
    </row>
    <row r="46" spans="1:25" ht="16.5" customHeight="1" x14ac:dyDescent="0.25">
      <c r="G46" s="65"/>
    </row>
    <row r="47" spans="1:25" ht="15.75" thickBot="1" x14ac:dyDescent="0.3">
      <c r="A47" s="98" t="s">
        <v>596</v>
      </c>
      <c r="G47" s="65"/>
    </row>
    <row r="48" spans="1:25" ht="42.75" customHeight="1" thickBot="1" x14ac:dyDescent="0.3">
      <c r="A48" s="63" t="s">
        <v>183</v>
      </c>
      <c r="B48" s="42" t="s">
        <v>184</v>
      </c>
      <c r="C48" s="42" t="s">
        <v>185</v>
      </c>
      <c r="D48" s="42" t="s">
        <v>186</v>
      </c>
      <c r="E48" s="42" t="s">
        <v>187</v>
      </c>
      <c r="F48" s="42" t="s">
        <v>188</v>
      </c>
      <c r="G48" s="42" t="s">
        <v>189</v>
      </c>
      <c r="H48" s="42" t="s">
        <v>46</v>
      </c>
      <c r="I48" s="42" t="s">
        <v>190</v>
      </c>
      <c r="J48" s="42" t="s">
        <v>191</v>
      </c>
      <c r="K48" s="42" t="s">
        <v>192</v>
      </c>
      <c r="L48" s="42" t="s">
        <v>193</v>
      </c>
      <c r="M48" s="43" t="s">
        <v>194</v>
      </c>
      <c r="N48" s="43" t="s">
        <v>200</v>
      </c>
      <c r="O48" s="43" t="s">
        <v>195</v>
      </c>
      <c r="P48" s="62" t="s">
        <v>196</v>
      </c>
      <c r="Q48" s="44" t="s">
        <v>596</v>
      </c>
      <c r="R48" s="45" t="s">
        <v>201</v>
      </c>
      <c r="S48" s="108" t="s">
        <v>413</v>
      </c>
      <c r="T48" s="153" t="s">
        <v>495</v>
      </c>
      <c r="U48" s="153" t="s">
        <v>496</v>
      </c>
      <c r="V48" s="46" t="s">
        <v>198</v>
      </c>
      <c r="W48" s="46" t="s">
        <v>199</v>
      </c>
      <c r="X48" s="47" t="s">
        <v>48</v>
      </c>
      <c r="Y48" s="48"/>
    </row>
    <row r="49" spans="1:25" x14ac:dyDescent="0.25">
      <c r="A49" s="64">
        <v>44986</v>
      </c>
      <c r="B49" t="s">
        <v>597</v>
      </c>
      <c r="C49" t="s">
        <v>594</v>
      </c>
      <c r="D49" t="s">
        <v>600</v>
      </c>
      <c r="E49" t="s">
        <v>595</v>
      </c>
      <c r="F49" s="68" t="s">
        <v>598</v>
      </c>
      <c r="G49" s="65" t="s">
        <v>599</v>
      </c>
      <c r="H49" t="s">
        <v>66</v>
      </c>
      <c r="I49" t="s">
        <v>224</v>
      </c>
      <c r="J49" t="s">
        <v>224</v>
      </c>
      <c r="K49" t="s">
        <v>201</v>
      </c>
      <c r="L49" t="s">
        <v>208</v>
      </c>
      <c r="M49" t="s">
        <v>224</v>
      </c>
      <c r="O49" t="s">
        <v>224</v>
      </c>
      <c r="P49" t="s">
        <v>224</v>
      </c>
      <c r="Q49">
        <v>1</v>
      </c>
      <c r="R49">
        <v>1</v>
      </c>
      <c r="S49">
        <v>1</v>
      </c>
      <c r="T49">
        <v>1</v>
      </c>
      <c r="U49">
        <v>0</v>
      </c>
      <c r="V49">
        <v>1</v>
      </c>
      <c r="W49">
        <v>1</v>
      </c>
    </row>
    <row r="50" spans="1:25" x14ac:dyDescent="0.25">
      <c r="G50" s="65"/>
    </row>
    <row r="51" spans="1:25" ht="15.75" thickBot="1" x14ac:dyDescent="0.3">
      <c r="G51" s="65"/>
    </row>
    <row r="52" spans="1:25" ht="15.75" thickBot="1" x14ac:dyDescent="0.3">
      <c r="G52" s="65"/>
      <c r="Q52" s="91">
        <f t="shared" ref="Q52:W52" si="2">SUM(Q49:Q51)</f>
        <v>1</v>
      </c>
      <c r="R52" s="91">
        <f t="shared" si="2"/>
        <v>1</v>
      </c>
      <c r="S52" s="91">
        <f t="shared" si="2"/>
        <v>1</v>
      </c>
      <c r="T52" s="91">
        <f t="shared" si="2"/>
        <v>1</v>
      </c>
      <c r="U52" s="92">
        <f t="shared" si="2"/>
        <v>0</v>
      </c>
      <c r="V52" s="92">
        <f t="shared" si="2"/>
        <v>1</v>
      </c>
      <c r="W52" s="93">
        <f t="shared" si="2"/>
        <v>1</v>
      </c>
    </row>
    <row r="53" spans="1:25" ht="16.5" customHeight="1" x14ac:dyDescent="0.25">
      <c r="G53" s="65"/>
    </row>
    <row r="54" spans="1:25" ht="16.5" customHeight="1" x14ac:dyDescent="0.25">
      <c r="G54" s="65"/>
    </row>
    <row r="55" spans="1:25" ht="16.5" customHeight="1" x14ac:dyDescent="0.25">
      <c r="G55" s="65"/>
    </row>
    <row r="56" spans="1:25" ht="16.5" customHeight="1" x14ac:dyDescent="0.25">
      <c r="G56" s="65"/>
    </row>
    <row r="57" spans="1:25" ht="15.75" thickBot="1" x14ac:dyDescent="0.3">
      <c r="A57" s="98" t="s">
        <v>412</v>
      </c>
      <c r="G57" s="65"/>
    </row>
    <row r="58" spans="1:25" ht="42.75" customHeight="1" thickBot="1" x14ac:dyDescent="0.3">
      <c r="A58" s="63" t="s">
        <v>183</v>
      </c>
      <c r="B58" s="42" t="s">
        <v>184</v>
      </c>
      <c r="C58" s="42" t="s">
        <v>185</v>
      </c>
      <c r="D58" s="42" t="s">
        <v>186</v>
      </c>
      <c r="E58" s="42" t="s">
        <v>187</v>
      </c>
      <c r="F58" s="42" t="s">
        <v>188</v>
      </c>
      <c r="G58" s="42" t="s">
        <v>189</v>
      </c>
      <c r="H58" s="42" t="s">
        <v>46</v>
      </c>
      <c r="I58" s="42" t="s">
        <v>190</v>
      </c>
      <c r="J58" s="42" t="s">
        <v>191</v>
      </c>
      <c r="K58" s="42" t="s">
        <v>192</v>
      </c>
      <c r="L58" s="42" t="s">
        <v>193</v>
      </c>
      <c r="M58" s="43" t="s">
        <v>194</v>
      </c>
      <c r="N58" s="43" t="s">
        <v>200</v>
      </c>
      <c r="O58" s="43" t="s">
        <v>195</v>
      </c>
      <c r="P58" s="62" t="s">
        <v>196</v>
      </c>
      <c r="Q58" s="44" t="s">
        <v>197</v>
      </c>
      <c r="R58" s="45" t="s">
        <v>201</v>
      </c>
      <c r="S58" s="108" t="s">
        <v>413</v>
      </c>
      <c r="T58" s="153" t="s">
        <v>495</v>
      </c>
      <c r="U58" s="153" t="s">
        <v>496</v>
      </c>
      <c r="V58" s="46" t="s">
        <v>198</v>
      </c>
      <c r="W58" s="46" t="s">
        <v>199</v>
      </c>
      <c r="X58" s="47" t="s">
        <v>48</v>
      </c>
      <c r="Y58" s="48"/>
    </row>
    <row r="59" spans="1:25" x14ac:dyDescent="0.25">
      <c r="A59" s="64">
        <v>44951</v>
      </c>
      <c r="B59" t="s">
        <v>407</v>
      </c>
      <c r="C59" t="s">
        <v>406</v>
      </c>
      <c r="D59" t="s">
        <v>395</v>
      </c>
      <c r="E59" t="s">
        <v>408</v>
      </c>
      <c r="F59" s="68" t="s">
        <v>409</v>
      </c>
      <c r="G59" s="65" t="s">
        <v>410</v>
      </c>
      <c r="H59" t="s">
        <v>411</v>
      </c>
      <c r="I59" t="s">
        <v>223</v>
      </c>
      <c r="J59" t="s">
        <v>224</v>
      </c>
      <c r="K59" t="s">
        <v>201</v>
      </c>
      <c r="L59" t="s">
        <v>208</v>
      </c>
      <c r="N59" t="s">
        <v>223</v>
      </c>
      <c r="O59" t="s">
        <v>224</v>
      </c>
      <c r="P59" t="s">
        <v>224</v>
      </c>
      <c r="Q59">
        <v>1</v>
      </c>
      <c r="R59">
        <v>1</v>
      </c>
      <c r="S59">
        <v>1</v>
      </c>
      <c r="T59">
        <v>1</v>
      </c>
      <c r="U59">
        <v>0</v>
      </c>
      <c r="V59">
        <v>1</v>
      </c>
      <c r="W59">
        <v>1</v>
      </c>
    </row>
    <row r="60" spans="1:25" ht="15.75" thickBot="1" x14ac:dyDescent="0.3">
      <c r="A60" s="64">
        <v>44952</v>
      </c>
      <c r="B60" t="s">
        <v>419</v>
      </c>
      <c r="C60" t="s">
        <v>420</v>
      </c>
      <c r="D60" t="s">
        <v>239</v>
      </c>
      <c r="E60" t="s">
        <v>421</v>
      </c>
      <c r="F60" s="68" t="s">
        <v>422</v>
      </c>
      <c r="G60" s="65" t="s">
        <v>423</v>
      </c>
      <c r="H60" t="s">
        <v>424</v>
      </c>
      <c r="I60" t="s">
        <v>224</v>
      </c>
      <c r="J60" t="s">
        <v>224</v>
      </c>
      <c r="K60" t="s">
        <v>201</v>
      </c>
      <c r="L60" t="s">
        <v>208</v>
      </c>
      <c r="O60" t="s">
        <v>224</v>
      </c>
      <c r="P60" t="s">
        <v>224</v>
      </c>
      <c r="Q60">
        <v>1</v>
      </c>
      <c r="R60">
        <v>1</v>
      </c>
      <c r="T60">
        <v>1</v>
      </c>
      <c r="U60">
        <v>1</v>
      </c>
      <c r="V60">
        <v>1</v>
      </c>
      <c r="W60">
        <v>1</v>
      </c>
    </row>
    <row r="61" spans="1:25" ht="15.75" thickBot="1" x14ac:dyDescent="0.3">
      <c r="G61" s="65"/>
      <c r="Q61" s="91">
        <f t="shared" ref="Q61:W61" si="3">SUM(Q59:Q60)</f>
        <v>2</v>
      </c>
      <c r="R61" s="91">
        <f t="shared" si="3"/>
        <v>2</v>
      </c>
      <c r="S61" s="91">
        <f t="shared" si="3"/>
        <v>1</v>
      </c>
      <c r="T61" s="91">
        <f t="shared" si="3"/>
        <v>2</v>
      </c>
      <c r="U61" s="92">
        <f t="shared" si="3"/>
        <v>1</v>
      </c>
      <c r="V61" s="92">
        <f t="shared" si="3"/>
        <v>2</v>
      </c>
      <c r="W61" s="93">
        <f t="shared" si="3"/>
        <v>2</v>
      </c>
    </row>
    <row r="62" spans="1:25" x14ac:dyDescent="0.25">
      <c r="G62" s="65"/>
    </row>
    <row r="63" spans="1:25" x14ac:dyDescent="0.25">
      <c r="G63" s="65"/>
    </row>
    <row r="64" spans="1:25" x14ac:dyDescent="0.25">
      <c r="G64" s="65"/>
    </row>
    <row r="65" spans="1:25" ht="16.5" customHeight="1" x14ac:dyDescent="0.25">
      <c r="G65" s="65"/>
    </row>
    <row r="66" spans="1:25" ht="15.75" thickBot="1" x14ac:dyDescent="0.3">
      <c r="A66" s="98" t="s">
        <v>531</v>
      </c>
      <c r="G66" s="65"/>
    </row>
    <row r="67" spans="1:25" ht="42.75" customHeight="1" thickBot="1" x14ac:dyDescent="0.3">
      <c r="A67" s="63" t="s">
        <v>183</v>
      </c>
      <c r="B67" s="42" t="s">
        <v>184</v>
      </c>
      <c r="C67" s="42" t="s">
        <v>185</v>
      </c>
      <c r="D67" s="42" t="s">
        <v>186</v>
      </c>
      <c r="E67" s="42" t="s">
        <v>187</v>
      </c>
      <c r="F67" s="42" t="s">
        <v>188</v>
      </c>
      <c r="G67" s="42" t="s">
        <v>189</v>
      </c>
      <c r="H67" s="42" t="s">
        <v>46</v>
      </c>
      <c r="I67" s="42" t="s">
        <v>190</v>
      </c>
      <c r="J67" s="42" t="s">
        <v>191</v>
      </c>
      <c r="K67" s="42" t="s">
        <v>192</v>
      </c>
      <c r="L67" s="42" t="s">
        <v>193</v>
      </c>
      <c r="M67" s="43" t="s">
        <v>194</v>
      </c>
      <c r="N67" s="43" t="s">
        <v>200</v>
      </c>
      <c r="O67" s="43" t="s">
        <v>195</v>
      </c>
      <c r="P67" s="62" t="s">
        <v>196</v>
      </c>
      <c r="Q67" s="44" t="s">
        <v>197</v>
      </c>
      <c r="R67" s="45" t="s">
        <v>201</v>
      </c>
      <c r="S67" s="108" t="s">
        <v>413</v>
      </c>
      <c r="T67" s="153" t="s">
        <v>495</v>
      </c>
      <c r="U67" s="153" t="s">
        <v>496</v>
      </c>
      <c r="V67" s="46" t="s">
        <v>198</v>
      </c>
      <c r="W67" s="46" t="s">
        <v>199</v>
      </c>
      <c r="X67" s="47" t="s">
        <v>48</v>
      </c>
      <c r="Y67" s="48"/>
    </row>
    <row r="68" spans="1:25" x14ac:dyDescent="0.25">
      <c r="A68" s="100"/>
      <c r="B68" t="s">
        <v>241</v>
      </c>
      <c r="C68" t="s">
        <v>445</v>
      </c>
      <c r="D68" t="s">
        <v>463</v>
      </c>
      <c r="E68" t="s">
        <v>262</v>
      </c>
      <c r="I68" t="s">
        <v>223</v>
      </c>
      <c r="J68" t="s">
        <v>224</v>
      </c>
      <c r="K68" t="s">
        <v>201</v>
      </c>
      <c r="L68" t="s">
        <v>208</v>
      </c>
      <c r="O68" t="s">
        <v>223</v>
      </c>
      <c r="P68" t="s">
        <v>223</v>
      </c>
      <c r="Q68" s="100">
        <v>1</v>
      </c>
      <c r="R68" s="100">
        <v>1</v>
      </c>
      <c r="S68" s="100">
        <v>1</v>
      </c>
      <c r="T68" s="100">
        <v>1</v>
      </c>
      <c r="U68" s="100">
        <v>1</v>
      </c>
      <c r="V68" s="100">
        <v>1</v>
      </c>
      <c r="W68" s="100">
        <v>1</v>
      </c>
    </row>
    <row r="69" spans="1:25" x14ac:dyDescent="0.25">
      <c r="A69" s="100"/>
      <c r="B69" t="s">
        <v>532</v>
      </c>
      <c r="C69" t="s">
        <v>447</v>
      </c>
      <c r="D69" t="s">
        <v>533</v>
      </c>
      <c r="E69" t="s">
        <v>262</v>
      </c>
      <c r="I69" t="s">
        <v>223</v>
      </c>
      <c r="J69" t="s">
        <v>224</v>
      </c>
      <c r="K69" t="s">
        <v>201</v>
      </c>
      <c r="L69" t="s">
        <v>208</v>
      </c>
      <c r="O69" t="s">
        <v>223</v>
      </c>
      <c r="P69" t="s">
        <v>223</v>
      </c>
      <c r="Q69" s="100">
        <v>1</v>
      </c>
      <c r="R69" s="100">
        <v>1</v>
      </c>
      <c r="S69" s="100">
        <v>1</v>
      </c>
      <c r="T69" s="100">
        <v>1</v>
      </c>
      <c r="U69" s="100">
        <v>1</v>
      </c>
      <c r="V69" s="100">
        <v>1</v>
      </c>
      <c r="W69" s="100">
        <v>1</v>
      </c>
    </row>
    <row r="70" spans="1:25" ht="15.75" thickBot="1" x14ac:dyDescent="0.3">
      <c r="A70" s="100"/>
      <c r="Q70" s="100"/>
      <c r="R70" s="100"/>
      <c r="S70" s="100"/>
      <c r="T70" s="100"/>
      <c r="U70" s="100"/>
      <c r="V70" s="100"/>
      <c r="W70" s="100"/>
    </row>
    <row r="71" spans="1:25" ht="15.75" thickBot="1" x14ac:dyDescent="0.3">
      <c r="G71" s="65"/>
      <c r="Q71" s="91">
        <f t="shared" ref="Q71:W71" si="4">SUM(Q68:Q69)</f>
        <v>2</v>
      </c>
      <c r="R71" s="91">
        <f t="shared" si="4"/>
        <v>2</v>
      </c>
      <c r="S71" s="91">
        <f t="shared" si="4"/>
        <v>2</v>
      </c>
      <c r="T71" s="91">
        <f t="shared" si="4"/>
        <v>2</v>
      </c>
      <c r="U71" s="91">
        <f t="shared" si="4"/>
        <v>2</v>
      </c>
      <c r="V71" s="91">
        <f t="shared" si="4"/>
        <v>2</v>
      </c>
      <c r="W71" s="91">
        <f t="shared" si="4"/>
        <v>2</v>
      </c>
    </row>
    <row r="72" spans="1:25" x14ac:dyDescent="0.25">
      <c r="A72" s="100"/>
      <c r="Q72" s="100"/>
      <c r="R72" s="100"/>
      <c r="S72" s="100"/>
      <c r="T72" s="100"/>
      <c r="U72" s="100"/>
      <c r="V72" s="100"/>
      <c r="W72" s="100"/>
    </row>
    <row r="73" spans="1:25" x14ac:dyDescent="0.25">
      <c r="A73" s="100"/>
      <c r="Q73" s="100"/>
      <c r="R73" s="100"/>
      <c r="S73" s="100"/>
      <c r="T73" s="100"/>
      <c r="U73" s="100"/>
      <c r="V73" s="100"/>
      <c r="W73" s="100"/>
    </row>
    <row r="74" spans="1:25" x14ac:dyDescent="0.25">
      <c r="A74" s="100"/>
      <c r="Q74" s="100"/>
      <c r="R74" s="100"/>
      <c r="S74" s="100"/>
      <c r="T74" s="100"/>
      <c r="U74" s="100"/>
      <c r="V74" s="100"/>
      <c r="W74" s="100"/>
    </row>
    <row r="75" spans="1:25" x14ac:dyDescent="0.25">
      <c r="A75" s="100"/>
      <c r="Q75" s="100"/>
      <c r="R75" s="100"/>
      <c r="S75" s="100"/>
      <c r="T75" s="100"/>
      <c r="U75" s="100"/>
      <c r="V75" s="100"/>
      <c r="W75" s="100"/>
    </row>
    <row r="76" spans="1:25" x14ac:dyDescent="0.25">
      <c r="A76" s="100"/>
      <c r="Q76" s="100"/>
      <c r="R76" s="100"/>
      <c r="S76" s="100"/>
      <c r="T76" s="100"/>
      <c r="U76" s="100"/>
      <c r="V76" s="100"/>
      <c r="W76" s="100"/>
    </row>
    <row r="77" spans="1:25" x14ac:dyDescent="0.25">
      <c r="A77" s="100"/>
      <c r="Q77" s="100"/>
      <c r="R77" s="100"/>
      <c r="S77" s="100"/>
      <c r="T77" s="100"/>
      <c r="U77" s="100"/>
      <c r="V77" s="100"/>
      <c r="W77" s="100"/>
    </row>
    <row r="78" spans="1:25" ht="15.75" thickBot="1" x14ac:dyDescent="0.3">
      <c r="A78" s="99" t="s">
        <v>357</v>
      </c>
      <c r="Q78" s="99">
        <f t="shared" ref="Q78:W78" si="5">Q36+Q44+Q52+Q61+Q71</f>
        <v>32</v>
      </c>
      <c r="R78" s="99">
        <f t="shared" si="5"/>
        <v>25</v>
      </c>
      <c r="S78" s="99">
        <f t="shared" si="5"/>
        <v>11</v>
      </c>
      <c r="T78" s="99">
        <f t="shared" si="5"/>
        <v>17</v>
      </c>
      <c r="U78" s="99">
        <f t="shared" si="5"/>
        <v>9</v>
      </c>
      <c r="V78" s="99">
        <f t="shared" si="5"/>
        <v>32</v>
      </c>
      <c r="W78" s="99">
        <f t="shared" si="5"/>
        <v>32</v>
      </c>
    </row>
    <row r="79" spans="1:25" ht="15.75" thickTop="1" x14ac:dyDescent="0.25">
      <c r="A79" s="100"/>
      <c r="Q79" s="100"/>
      <c r="R79" s="100"/>
      <c r="S79" s="100"/>
      <c r="T79" s="100"/>
      <c r="U79" s="100"/>
      <c r="V79" s="100"/>
      <c r="W79" s="100"/>
    </row>
    <row r="81" spans="1:23" ht="15.75" thickBot="1" x14ac:dyDescent="0.3">
      <c r="A81" s="100"/>
      <c r="Q81" s="100"/>
      <c r="R81" s="100"/>
      <c r="S81" s="100"/>
      <c r="T81" s="100"/>
      <c r="U81" s="100"/>
      <c r="V81" s="100"/>
      <c r="W81" s="100"/>
    </row>
    <row r="82" spans="1:23" ht="16.5" thickBot="1" x14ac:dyDescent="0.3">
      <c r="A82" s="69" t="s">
        <v>266</v>
      </c>
      <c r="B82" s="70"/>
      <c r="E82" s="40"/>
    </row>
    <row r="83" spans="1:23" ht="15.75" thickBot="1" x14ac:dyDescent="0.3">
      <c r="A83" s="71"/>
      <c r="B83" s="72" t="s">
        <v>267</v>
      </c>
      <c r="C83" s="73" t="s">
        <v>259</v>
      </c>
      <c r="D83" s="73" t="s">
        <v>260</v>
      </c>
      <c r="E83" s="74" t="s">
        <v>261</v>
      </c>
      <c r="F83" s="75" t="s">
        <v>412</v>
      </c>
      <c r="G83" s="75" t="s">
        <v>262</v>
      </c>
      <c r="H83" s="76" t="s">
        <v>263</v>
      </c>
    </row>
    <row r="84" spans="1:23" x14ac:dyDescent="0.25">
      <c r="A84" s="77" t="s">
        <v>264</v>
      </c>
      <c r="B84" s="90">
        <f>Q78</f>
        <v>32</v>
      </c>
      <c r="C84" s="78">
        <f>Q36</f>
        <v>25</v>
      </c>
      <c r="D84" s="79">
        <f>Q52</f>
        <v>1</v>
      </c>
      <c r="E84" s="80">
        <f>Q44</f>
        <v>2</v>
      </c>
      <c r="F84" s="85">
        <f>Q61</f>
        <v>2</v>
      </c>
      <c r="G84" s="85">
        <f>Q71</f>
        <v>2</v>
      </c>
      <c r="H84" s="81">
        <f t="shared" ref="H84:H90" si="6">C84+D84+E84+F84+G84</f>
        <v>32</v>
      </c>
    </row>
    <row r="85" spans="1:23" x14ac:dyDescent="0.25">
      <c r="A85" s="82" t="s">
        <v>534</v>
      </c>
      <c r="B85" s="83">
        <f>R78</f>
        <v>25</v>
      </c>
      <c r="C85" s="85">
        <f>R36</f>
        <v>18</v>
      </c>
      <c r="D85" s="85">
        <f>R52</f>
        <v>1</v>
      </c>
      <c r="E85" s="86">
        <f>R44</f>
        <v>2</v>
      </c>
      <c r="F85" s="85">
        <f>R61</f>
        <v>2</v>
      </c>
      <c r="G85" s="85">
        <f>R71</f>
        <v>2</v>
      </c>
      <c r="H85" s="87">
        <f t="shared" si="6"/>
        <v>25</v>
      </c>
    </row>
    <row r="86" spans="1:23" x14ac:dyDescent="0.25">
      <c r="A86" s="82" t="s">
        <v>413</v>
      </c>
      <c r="B86" s="109">
        <f>S78</f>
        <v>11</v>
      </c>
      <c r="C86" s="85">
        <f>S36</f>
        <v>5</v>
      </c>
      <c r="D86" s="85">
        <f>S52</f>
        <v>1</v>
      </c>
      <c r="E86" s="86">
        <f>S44</f>
        <v>2</v>
      </c>
      <c r="F86" s="85">
        <f>S61</f>
        <v>1</v>
      </c>
      <c r="G86" s="85">
        <f>S71</f>
        <v>2</v>
      </c>
      <c r="H86" s="87">
        <f t="shared" si="6"/>
        <v>11</v>
      </c>
    </row>
    <row r="87" spans="1:23" x14ac:dyDescent="0.25">
      <c r="A87" s="82" t="s">
        <v>497</v>
      </c>
      <c r="B87" s="88">
        <f>T78</f>
        <v>17</v>
      </c>
      <c r="C87" s="85">
        <f>T36</f>
        <v>10</v>
      </c>
      <c r="D87" s="85">
        <f>T52</f>
        <v>1</v>
      </c>
      <c r="E87" s="86">
        <f>T44</f>
        <v>2</v>
      </c>
      <c r="F87" s="85">
        <f>T61</f>
        <v>2</v>
      </c>
      <c r="G87" s="85">
        <f>T71</f>
        <v>2</v>
      </c>
      <c r="H87" s="87">
        <f t="shared" ref="H87" si="7">C87+D87+E87+F87+G87</f>
        <v>17</v>
      </c>
    </row>
    <row r="88" spans="1:23" x14ac:dyDescent="0.25">
      <c r="A88" s="82" t="s">
        <v>498</v>
      </c>
      <c r="B88" s="88">
        <f>U78</f>
        <v>9</v>
      </c>
      <c r="C88" s="85">
        <f>U36</f>
        <v>6</v>
      </c>
      <c r="D88" s="85">
        <f>U52</f>
        <v>0</v>
      </c>
      <c r="E88" s="86">
        <f>U44</f>
        <v>0</v>
      </c>
      <c r="F88" s="85">
        <f>U61</f>
        <v>1</v>
      </c>
      <c r="G88" s="85">
        <f>U71</f>
        <v>2</v>
      </c>
      <c r="H88" s="87">
        <f t="shared" si="6"/>
        <v>9</v>
      </c>
    </row>
    <row r="89" spans="1:23" x14ac:dyDescent="0.25">
      <c r="A89" s="82" t="s">
        <v>265</v>
      </c>
      <c r="B89" s="88">
        <f>V78</f>
        <v>32</v>
      </c>
      <c r="C89" s="84">
        <f>V36</f>
        <v>25</v>
      </c>
      <c r="D89" s="85">
        <f>V52</f>
        <v>1</v>
      </c>
      <c r="E89" s="89">
        <f>V44</f>
        <v>2</v>
      </c>
      <c r="F89" s="85">
        <f>V61</f>
        <v>2</v>
      </c>
      <c r="G89" s="85">
        <f>V71</f>
        <v>2</v>
      </c>
      <c r="H89" s="110">
        <f t="shared" si="6"/>
        <v>32</v>
      </c>
    </row>
    <row r="90" spans="1:23" x14ac:dyDescent="0.25">
      <c r="A90" s="82" t="s">
        <v>199</v>
      </c>
      <c r="B90" s="88">
        <f>W78</f>
        <v>32</v>
      </c>
      <c r="C90" s="84">
        <f>W36</f>
        <v>25</v>
      </c>
      <c r="D90" s="85">
        <f>W52</f>
        <v>1</v>
      </c>
      <c r="E90" s="89">
        <f>W44</f>
        <v>2</v>
      </c>
      <c r="F90" s="85">
        <f>W61</f>
        <v>2</v>
      </c>
      <c r="G90" s="85">
        <f>W71</f>
        <v>2</v>
      </c>
      <c r="H90" s="110">
        <f t="shared" si="6"/>
        <v>32</v>
      </c>
    </row>
  </sheetData>
  <autoFilter ref="A2:Y27" xr:uid="{5FB5598B-301E-47DD-904E-7C3BF857F0CF}"/>
  <hyperlinks>
    <hyperlink ref="F4" r:id="rId1" xr:uid="{EBDFE949-D36F-42AF-9132-4EEF44BB44F3}"/>
    <hyperlink ref="F6" r:id="rId2" xr:uid="{E74384E7-4516-435B-8E16-39957921816C}"/>
    <hyperlink ref="F5" r:id="rId3" xr:uid="{27E5AA4F-991F-4CCB-87E6-9C83F8924CDF}"/>
    <hyperlink ref="F8" r:id="rId4" xr:uid="{88B3751E-2CB4-46CC-B107-6D3D92B0C6E3}"/>
    <hyperlink ref="F9" r:id="rId5" xr:uid="{3ACDA8BA-BD93-42C4-8EC7-43B5826E0462}"/>
    <hyperlink ref="F12" r:id="rId6" display="mailto:clopez@net-clg.com" xr:uid="{A33D6281-C44C-4506-8B49-12AE239D57E9}"/>
    <hyperlink ref="F13" r:id="rId7" xr:uid="{0A417376-01ED-4151-825B-415C65478AB0}"/>
    <hyperlink ref="F41" r:id="rId8" display="mailto:apaniagua@net-clg.com" xr:uid="{46900B59-8383-480A-8E57-B363FE3DECC6}"/>
    <hyperlink ref="F15" r:id="rId9" xr:uid="{0C30C1E9-B7E1-4AAA-8BC6-A0CCF9A42B06}"/>
    <hyperlink ref="F16" r:id="rId10" xr:uid="{59075690-3B5A-448F-BFD6-8E1E39503F02}"/>
    <hyperlink ref="F10" r:id="rId11" xr:uid="{C1016D25-31C0-4882-9495-6D68C093C643}"/>
    <hyperlink ref="F59" r:id="rId12" xr:uid="{59827F0A-139B-4AD3-B250-6AE82341F387}"/>
    <hyperlink ref="F17" r:id="rId13" xr:uid="{8D832BBC-03D9-4169-B726-12DF2E28D531}"/>
    <hyperlink ref="F60" r:id="rId14" xr:uid="{1E892EC8-E14F-4F9A-8DDE-296E54A3BD4A}"/>
    <hyperlink ref="F18" r:id="rId15" xr:uid="{FA108A49-6D11-4CF1-8D80-2C7870EEB1EE}"/>
    <hyperlink ref="F19" r:id="rId16" xr:uid="{6467EFC8-D725-488B-9381-020B776322BD}"/>
    <hyperlink ref="F20" r:id="rId17" display="mailto:export@an-global.pe" xr:uid="{A500EE43-7AE9-4E72-AF1D-65DAA8F25000}"/>
    <hyperlink ref="F21" r:id="rId18" xr:uid="{5EE121E4-6ECA-4E41-88AF-0070746FF3F7}"/>
    <hyperlink ref="F23" r:id="rId19" xr:uid="{C2C9EAC4-6DEF-4229-ABEB-689B2DD924AC}"/>
    <hyperlink ref="F26" r:id="rId20" display="mailto:rolgues@doubleace.net" xr:uid="{102D0F69-D4B5-469A-8341-6DE64464DA6B}"/>
    <hyperlink ref="F49" r:id="rId21" xr:uid="{24B22F0F-AF74-474E-8C25-0E0FA038A4F8}"/>
    <hyperlink ref="F42" r:id="rId22" display="mailto:Jessica.yaksic@gmail.com" xr:uid="{34CCC8DC-23F0-400D-B1B9-3817386ABD00}"/>
    <hyperlink ref="F7" r:id="rId23" xr:uid="{A3463E97-4C1A-4DAF-A720-238E70A2A3CB}"/>
  </hyperlinks>
  <pageMargins left="0.7" right="0.7" top="0.75" bottom="0.75" header="0.3" footer="0.3"/>
  <pageSetup paperSize="9" orientation="portrait" r:id="rId2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F93CF-1168-4EA9-8612-29DEC95A220E}">
  <dimension ref="A1:P48"/>
  <sheetViews>
    <sheetView topLeftCell="B1" workbookViewId="0">
      <selection activeCell="H2" sqref="H2"/>
    </sheetView>
  </sheetViews>
  <sheetFormatPr baseColWidth="10" defaultColWidth="11.42578125" defaultRowHeight="15" x14ac:dyDescent="0.25"/>
  <cols>
    <col min="2" max="2" width="13.85546875" customWidth="1"/>
    <col min="3" max="3" width="33.85546875" customWidth="1"/>
    <col min="4" max="4" width="14.5703125" customWidth="1"/>
    <col min="5" max="5" width="11.42578125" style="41"/>
    <col min="6" max="6" width="19.7109375" customWidth="1"/>
    <col min="7" max="7" width="18.5703125" customWidth="1"/>
    <col min="9" max="9" width="6.85546875" customWidth="1"/>
    <col min="10" max="10" width="8" customWidth="1"/>
    <col min="13" max="13" width="12.140625" customWidth="1"/>
    <col min="14" max="14" width="13.42578125" customWidth="1"/>
    <col min="15" max="15" width="15.140625" customWidth="1"/>
  </cols>
  <sheetData>
    <row r="1" spans="1:16" ht="31.5" customHeight="1" thickBot="1" x14ac:dyDescent="0.3">
      <c r="A1" s="61" t="s">
        <v>184</v>
      </c>
      <c r="B1" s="61" t="s">
        <v>185</v>
      </c>
      <c r="C1" s="61" t="s">
        <v>187</v>
      </c>
      <c r="D1" s="61" t="s">
        <v>46</v>
      </c>
      <c r="E1" s="60"/>
      <c r="F1" s="49" t="s">
        <v>202</v>
      </c>
      <c r="G1" s="59" t="s">
        <v>203</v>
      </c>
      <c r="H1" s="50" t="s">
        <v>0</v>
      </c>
      <c r="I1" s="51" t="s">
        <v>204</v>
      </c>
      <c r="J1" s="51" t="s">
        <v>205</v>
      </c>
      <c r="K1" s="51" t="s">
        <v>201</v>
      </c>
      <c r="L1" s="51" t="s">
        <v>206</v>
      </c>
      <c r="M1" s="51" t="s">
        <v>207</v>
      </c>
      <c r="N1" s="51" t="s">
        <v>208</v>
      </c>
      <c r="O1" s="52" t="s">
        <v>209</v>
      </c>
    </row>
    <row r="2" spans="1:16" x14ac:dyDescent="0.25">
      <c r="A2" t="s">
        <v>63</v>
      </c>
      <c r="B2" t="s">
        <v>64</v>
      </c>
      <c r="C2" t="s">
        <v>210</v>
      </c>
      <c r="D2" t="s">
        <v>211</v>
      </c>
      <c r="E2" s="41" t="s">
        <v>216</v>
      </c>
      <c r="F2" t="s">
        <v>218</v>
      </c>
      <c r="G2" t="s">
        <v>212</v>
      </c>
      <c r="H2" s="53">
        <v>400</v>
      </c>
      <c r="I2" s="31">
        <v>3</v>
      </c>
      <c r="J2" s="31"/>
      <c r="K2" s="53">
        <v>0</v>
      </c>
      <c r="L2" s="53"/>
      <c r="M2" s="53">
        <v>2500</v>
      </c>
      <c r="N2" s="53"/>
      <c r="O2" s="53">
        <f>H2+K2+L2+M2+N2</f>
        <v>2900</v>
      </c>
      <c r="P2" s="53"/>
    </row>
    <row r="3" spans="1:16" x14ac:dyDescent="0.25">
      <c r="A3" t="s">
        <v>213</v>
      </c>
      <c r="B3" t="s">
        <v>214</v>
      </c>
      <c r="C3" t="s">
        <v>215</v>
      </c>
      <c r="D3" t="s">
        <v>128</v>
      </c>
      <c r="E3" s="41" t="s">
        <v>216</v>
      </c>
      <c r="F3" t="s">
        <v>217</v>
      </c>
      <c r="G3" s="105" t="s">
        <v>360</v>
      </c>
      <c r="H3" s="53">
        <f>I3*450</f>
        <v>450</v>
      </c>
      <c r="I3" s="31">
        <v>1</v>
      </c>
      <c r="J3" s="31"/>
      <c r="K3" s="53">
        <v>100</v>
      </c>
      <c r="L3" s="53">
        <f>30*2</f>
        <v>60</v>
      </c>
      <c r="M3" s="53">
        <v>350</v>
      </c>
      <c r="N3" s="53"/>
      <c r="O3" s="53">
        <f>H3+K3+L3+M3+N3</f>
        <v>960</v>
      </c>
      <c r="P3" s="53"/>
    </row>
    <row r="4" spans="1:16" x14ac:dyDescent="0.25">
      <c r="A4" s="167" t="s">
        <v>231</v>
      </c>
      <c r="B4" s="167" t="s">
        <v>104</v>
      </c>
      <c r="C4" s="168" t="s">
        <v>232</v>
      </c>
      <c r="D4" s="167" t="s">
        <v>87</v>
      </c>
      <c r="E4" s="169" t="s">
        <v>216</v>
      </c>
      <c r="F4" t="s">
        <v>233</v>
      </c>
      <c r="G4" t="s">
        <v>212</v>
      </c>
      <c r="H4" s="53">
        <v>0</v>
      </c>
      <c r="I4" s="31"/>
      <c r="J4" s="31"/>
      <c r="K4" s="53"/>
      <c r="L4" s="53"/>
      <c r="M4" s="53">
        <v>750</v>
      </c>
      <c r="N4" s="53"/>
      <c r="O4" s="53">
        <f t="shared" ref="O4:O22" si="0">H4+K4+L4+M4+N4</f>
        <v>750</v>
      </c>
      <c r="P4" s="53"/>
    </row>
    <row r="5" spans="1:16" x14ac:dyDescent="0.25">
      <c r="A5" s="167"/>
      <c r="B5" s="167"/>
      <c r="C5" s="168"/>
      <c r="D5" s="167"/>
      <c r="E5" s="169"/>
      <c r="F5" s="24" t="s">
        <v>590</v>
      </c>
      <c r="G5" t="s">
        <v>212</v>
      </c>
      <c r="H5" s="53">
        <v>450</v>
      </c>
      <c r="I5" s="31">
        <v>1</v>
      </c>
      <c r="J5" s="31"/>
      <c r="K5" s="53"/>
      <c r="L5" s="53"/>
      <c r="M5" s="53"/>
      <c r="N5" s="53"/>
      <c r="O5" s="53">
        <f t="shared" si="0"/>
        <v>450</v>
      </c>
      <c r="P5" s="53"/>
    </row>
    <row r="6" spans="1:16" x14ac:dyDescent="0.25">
      <c r="A6" t="s">
        <v>249</v>
      </c>
      <c r="B6" t="s">
        <v>250</v>
      </c>
      <c r="C6" t="s">
        <v>135</v>
      </c>
      <c r="D6" t="s">
        <v>124</v>
      </c>
      <c r="E6" s="41" t="s">
        <v>216</v>
      </c>
      <c r="F6" t="s">
        <v>293</v>
      </c>
      <c r="G6" t="s">
        <v>212</v>
      </c>
      <c r="H6" s="53">
        <v>450</v>
      </c>
      <c r="I6" s="31">
        <v>1</v>
      </c>
      <c r="J6" s="31"/>
      <c r="K6" s="53">
        <v>160</v>
      </c>
      <c r="L6" s="53">
        <f>30*2</f>
        <v>60</v>
      </c>
      <c r="M6" s="53"/>
      <c r="N6" s="53">
        <v>275</v>
      </c>
      <c r="O6" s="53">
        <f t="shared" si="0"/>
        <v>945</v>
      </c>
      <c r="P6" s="53"/>
    </row>
    <row r="7" spans="1:16" x14ac:dyDescent="0.25">
      <c r="A7" t="s">
        <v>81</v>
      </c>
      <c r="B7" t="s">
        <v>82</v>
      </c>
      <c r="C7" t="s">
        <v>255</v>
      </c>
      <c r="D7" t="s">
        <v>83</v>
      </c>
      <c r="E7" s="41" t="s">
        <v>216</v>
      </c>
      <c r="F7" t="s">
        <v>292</v>
      </c>
      <c r="G7" s="105" t="s">
        <v>360</v>
      </c>
      <c r="H7" s="53">
        <v>450</v>
      </c>
      <c r="I7" s="31">
        <v>1</v>
      </c>
      <c r="J7" s="31"/>
      <c r="K7" s="53">
        <v>100</v>
      </c>
      <c r="L7" s="53">
        <f>30*2</f>
        <v>60</v>
      </c>
      <c r="M7" s="53"/>
      <c r="N7" s="53"/>
      <c r="O7" s="53">
        <f t="shared" si="0"/>
        <v>610</v>
      </c>
      <c r="P7" s="53"/>
    </row>
    <row r="8" spans="1:16" s="101" customFormat="1" x14ac:dyDescent="0.25">
      <c r="A8" s="101" t="s">
        <v>157</v>
      </c>
      <c r="B8" s="101" t="s">
        <v>268</v>
      </c>
      <c r="C8" s="101" t="s">
        <v>269</v>
      </c>
      <c r="D8" s="101" t="s">
        <v>92</v>
      </c>
      <c r="E8" s="102" t="s">
        <v>216</v>
      </c>
      <c r="F8" s="101" t="s">
        <v>359</v>
      </c>
      <c r="G8" s="101" t="s">
        <v>361</v>
      </c>
      <c r="H8" s="103">
        <v>0</v>
      </c>
      <c r="I8" s="104"/>
      <c r="J8" s="104"/>
      <c r="K8" s="103">
        <v>0</v>
      </c>
      <c r="L8" s="103">
        <v>0</v>
      </c>
      <c r="M8" s="103"/>
      <c r="N8" s="103">
        <v>0</v>
      </c>
      <c r="O8" s="103">
        <f t="shared" si="0"/>
        <v>0</v>
      </c>
      <c r="P8" s="103"/>
    </row>
    <row r="9" spans="1:16" x14ac:dyDescent="0.25">
      <c r="A9" t="s">
        <v>154</v>
      </c>
      <c r="B9" t="s">
        <v>155</v>
      </c>
      <c r="C9" t="s">
        <v>341</v>
      </c>
      <c r="D9" t="s">
        <v>117</v>
      </c>
      <c r="E9" s="41" t="s">
        <v>216</v>
      </c>
      <c r="F9" t="s">
        <v>358</v>
      </c>
      <c r="G9" t="s">
        <v>212</v>
      </c>
      <c r="H9" s="53">
        <f>450+400+250</f>
        <v>1100</v>
      </c>
      <c r="I9" s="31">
        <v>2</v>
      </c>
      <c r="J9" s="31">
        <v>1</v>
      </c>
      <c r="K9" s="53">
        <f>160*3</f>
        <v>480</v>
      </c>
      <c r="L9" s="53">
        <f>60*2</f>
        <v>120</v>
      </c>
      <c r="M9" s="53"/>
      <c r="N9" s="53">
        <f>200*3</f>
        <v>600</v>
      </c>
      <c r="O9" s="53">
        <f t="shared" si="0"/>
        <v>2300</v>
      </c>
      <c r="P9" s="53"/>
    </row>
    <row r="10" spans="1:16" x14ac:dyDescent="0.25">
      <c r="A10" t="s">
        <v>285</v>
      </c>
      <c r="B10" t="s">
        <v>373</v>
      </c>
      <c r="C10" t="s">
        <v>372</v>
      </c>
      <c r="D10" t="s">
        <v>376</v>
      </c>
      <c r="E10" s="41" t="s">
        <v>216</v>
      </c>
      <c r="F10" t="s">
        <v>403</v>
      </c>
      <c r="G10" s="105" t="s">
        <v>360</v>
      </c>
      <c r="H10" s="53">
        <f>450+400</f>
        <v>850</v>
      </c>
      <c r="I10" s="31">
        <v>2</v>
      </c>
      <c r="J10" s="31"/>
      <c r="K10" s="53">
        <f>160*I10</f>
        <v>320</v>
      </c>
      <c r="L10" s="53"/>
      <c r="M10" s="53"/>
      <c r="N10" s="53">
        <f>200*2</f>
        <v>400</v>
      </c>
      <c r="O10" s="53">
        <f t="shared" si="0"/>
        <v>1570</v>
      </c>
      <c r="P10" s="53"/>
    </row>
    <row r="11" spans="1:16" x14ac:dyDescent="0.25">
      <c r="A11" t="s">
        <v>387</v>
      </c>
      <c r="B11" t="s">
        <v>145</v>
      </c>
      <c r="C11" t="s">
        <v>385</v>
      </c>
      <c r="D11" t="s">
        <v>386</v>
      </c>
      <c r="E11" s="41" t="s">
        <v>216</v>
      </c>
      <c r="F11" t="s">
        <v>404</v>
      </c>
      <c r="G11" t="s">
        <v>212</v>
      </c>
      <c r="H11" s="53">
        <v>450</v>
      </c>
      <c r="I11" s="31">
        <v>1</v>
      </c>
      <c r="J11" s="31"/>
      <c r="K11" s="53">
        <v>160</v>
      </c>
      <c r="L11" s="53">
        <f>30*2</f>
        <v>60</v>
      </c>
      <c r="M11" s="53"/>
      <c r="N11" s="53">
        <v>275</v>
      </c>
      <c r="O11" s="53">
        <f t="shared" si="0"/>
        <v>945</v>
      </c>
      <c r="P11" s="53"/>
    </row>
    <row r="12" spans="1:16" x14ac:dyDescent="0.25">
      <c r="A12" t="s">
        <v>401</v>
      </c>
      <c r="B12" t="s">
        <v>68</v>
      </c>
      <c r="C12" t="s">
        <v>255</v>
      </c>
      <c r="D12" t="s">
        <v>124</v>
      </c>
      <c r="E12" s="41" t="s">
        <v>216</v>
      </c>
      <c r="F12" t="s">
        <v>402</v>
      </c>
      <c r="G12" s="105" t="s">
        <v>360</v>
      </c>
      <c r="H12" s="53">
        <f>450+400</f>
        <v>850</v>
      </c>
      <c r="I12" s="31">
        <v>2</v>
      </c>
      <c r="J12" s="31"/>
      <c r="K12" s="53"/>
      <c r="L12" s="53"/>
      <c r="M12" s="53"/>
      <c r="N12" s="53"/>
      <c r="O12" s="53">
        <f t="shared" si="0"/>
        <v>850</v>
      </c>
      <c r="P12" s="53"/>
    </row>
    <row r="13" spans="1:16" x14ac:dyDescent="0.25">
      <c r="A13" t="s">
        <v>407</v>
      </c>
      <c r="B13" t="s">
        <v>406</v>
      </c>
      <c r="C13" t="s">
        <v>408</v>
      </c>
      <c r="D13" s="95" t="s">
        <v>411</v>
      </c>
      <c r="E13" s="107" t="s">
        <v>412</v>
      </c>
      <c r="F13" s="95" t="s">
        <v>499</v>
      </c>
      <c r="G13" s="95" t="s">
        <v>212</v>
      </c>
      <c r="H13" s="53">
        <v>600</v>
      </c>
      <c r="I13" s="31">
        <v>1</v>
      </c>
      <c r="J13" s="31"/>
      <c r="K13" s="53">
        <v>160</v>
      </c>
      <c r="L13" s="53"/>
      <c r="M13" s="53"/>
      <c r="N13" s="53">
        <v>200</v>
      </c>
      <c r="O13" s="53">
        <f t="shared" si="0"/>
        <v>960</v>
      </c>
      <c r="P13" s="53"/>
    </row>
    <row r="14" spans="1:16" x14ac:dyDescent="0.25">
      <c r="A14" t="s">
        <v>414</v>
      </c>
      <c r="B14" t="s">
        <v>151</v>
      </c>
      <c r="C14" t="s">
        <v>415</v>
      </c>
      <c r="D14" t="s">
        <v>153</v>
      </c>
      <c r="E14" s="41" t="s">
        <v>216</v>
      </c>
      <c r="F14" t="s">
        <v>491</v>
      </c>
      <c r="G14" s="105" t="s">
        <v>492</v>
      </c>
      <c r="H14" s="53">
        <v>450</v>
      </c>
      <c r="I14" s="31">
        <v>1</v>
      </c>
      <c r="J14" s="31"/>
      <c r="K14" s="53">
        <v>160</v>
      </c>
      <c r="L14" s="53"/>
      <c r="M14" s="53"/>
      <c r="N14" s="53">
        <v>275</v>
      </c>
      <c r="O14" s="53">
        <f t="shared" si="0"/>
        <v>885</v>
      </c>
      <c r="P14" s="53"/>
    </row>
    <row r="15" spans="1:16" x14ac:dyDescent="0.25">
      <c r="A15" t="s">
        <v>419</v>
      </c>
      <c r="B15" t="s">
        <v>420</v>
      </c>
      <c r="C15" t="s">
        <v>425</v>
      </c>
      <c r="D15" s="95" t="s">
        <v>424</v>
      </c>
      <c r="E15" s="107" t="s">
        <v>412</v>
      </c>
      <c r="F15" s="95" t="s">
        <v>500</v>
      </c>
      <c r="G15" s="95" t="s">
        <v>212</v>
      </c>
      <c r="H15" s="53">
        <v>600</v>
      </c>
      <c r="I15" s="31">
        <v>1</v>
      </c>
      <c r="J15" s="31"/>
      <c r="K15" s="53">
        <v>160</v>
      </c>
      <c r="L15" s="53"/>
      <c r="M15" s="53"/>
      <c r="N15" s="53">
        <v>275</v>
      </c>
      <c r="O15" s="53">
        <f t="shared" si="0"/>
        <v>1035</v>
      </c>
      <c r="P15" s="53"/>
    </row>
    <row r="16" spans="1:16" x14ac:dyDescent="0.25">
      <c r="A16" t="s">
        <v>79</v>
      </c>
      <c r="B16" t="s">
        <v>182</v>
      </c>
      <c r="C16" t="s">
        <v>462</v>
      </c>
      <c r="D16" t="s">
        <v>66</v>
      </c>
      <c r="E16" s="41" t="s">
        <v>216</v>
      </c>
      <c r="F16" t="s">
        <v>493</v>
      </c>
      <c r="G16" t="s">
        <v>212</v>
      </c>
      <c r="H16" s="53">
        <v>450</v>
      </c>
      <c r="I16" s="31">
        <v>1</v>
      </c>
      <c r="J16" s="31"/>
      <c r="K16" s="53">
        <v>160</v>
      </c>
      <c r="L16" s="53"/>
      <c r="M16" s="53">
        <v>500</v>
      </c>
      <c r="N16" s="53">
        <v>275</v>
      </c>
      <c r="O16" s="53">
        <f t="shared" si="0"/>
        <v>1385</v>
      </c>
      <c r="P16" s="53"/>
    </row>
    <row r="17" spans="1:16" x14ac:dyDescent="0.25">
      <c r="A17" t="s">
        <v>468</v>
      </c>
      <c r="B17" t="s">
        <v>469</v>
      </c>
      <c r="C17" t="s">
        <v>480</v>
      </c>
      <c r="D17" t="s">
        <v>113</v>
      </c>
      <c r="E17" s="41" t="s">
        <v>216</v>
      </c>
      <c r="F17" t="s">
        <v>546</v>
      </c>
      <c r="G17" s="105" t="s">
        <v>360</v>
      </c>
      <c r="H17" s="53">
        <v>450</v>
      </c>
      <c r="I17" s="31">
        <v>1</v>
      </c>
      <c r="J17" s="31"/>
      <c r="K17" s="53">
        <v>160</v>
      </c>
      <c r="L17" s="53"/>
      <c r="M17" s="53"/>
      <c r="N17" s="53"/>
      <c r="O17" s="53">
        <f t="shared" si="0"/>
        <v>610</v>
      </c>
      <c r="P17" s="53"/>
    </row>
    <row r="18" spans="1:16" x14ac:dyDescent="0.25">
      <c r="A18" t="s">
        <v>272</v>
      </c>
      <c r="B18" t="s">
        <v>481</v>
      </c>
      <c r="C18" t="s">
        <v>482</v>
      </c>
      <c r="D18" t="s">
        <v>132</v>
      </c>
      <c r="E18" s="41" t="s">
        <v>216</v>
      </c>
      <c r="F18" t="s">
        <v>494</v>
      </c>
      <c r="G18" t="s">
        <v>212</v>
      </c>
      <c r="H18" s="53">
        <v>450</v>
      </c>
      <c r="I18" s="31">
        <v>1</v>
      </c>
      <c r="J18" s="31"/>
      <c r="K18" s="53">
        <v>160</v>
      </c>
      <c r="L18" s="53">
        <f>30*1</f>
        <v>30</v>
      </c>
      <c r="M18" s="53"/>
      <c r="N18" s="53">
        <v>275</v>
      </c>
      <c r="O18" s="53">
        <f t="shared" si="0"/>
        <v>915</v>
      </c>
      <c r="P18" s="53"/>
    </row>
    <row r="19" spans="1:16" x14ac:dyDescent="0.25">
      <c r="A19" t="s">
        <v>512</v>
      </c>
      <c r="B19" t="s">
        <v>502</v>
      </c>
      <c r="C19" t="s">
        <v>504</v>
      </c>
      <c r="D19" t="s">
        <v>66</v>
      </c>
      <c r="E19" s="41" t="s">
        <v>216</v>
      </c>
      <c r="F19" t="s">
        <v>522</v>
      </c>
      <c r="G19" s="105" t="s">
        <v>360</v>
      </c>
      <c r="H19" s="53">
        <f>450+400</f>
        <v>850</v>
      </c>
      <c r="I19" s="31">
        <v>2</v>
      </c>
      <c r="J19" s="31"/>
      <c r="K19" s="53"/>
      <c r="L19" s="53">
        <f>30*4</f>
        <v>120</v>
      </c>
      <c r="M19" s="53"/>
      <c r="N19" s="53"/>
      <c r="O19" s="53">
        <f t="shared" si="0"/>
        <v>970</v>
      </c>
      <c r="P19" s="53"/>
    </row>
    <row r="20" spans="1:16" x14ac:dyDescent="0.25">
      <c r="A20" t="s">
        <v>369</v>
      </c>
      <c r="B20" t="s">
        <v>340</v>
      </c>
      <c r="C20" t="s">
        <v>516</v>
      </c>
      <c r="D20" t="s">
        <v>128</v>
      </c>
      <c r="E20" s="41" t="s">
        <v>216</v>
      </c>
      <c r="F20" t="s">
        <v>521</v>
      </c>
      <c r="G20" s="105" t="s">
        <v>360</v>
      </c>
      <c r="H20" s="53">
        <v>450</v>
      </c>
      <c r="I20" s="31">
        <v>1</v>
      </c>
      <c r="J20" s="31"/>
      <c r="K20" s="53"/>
      <c r="L20" s="53">
        <f>30*2</f>
        <v>60</v>
      </c>
      <c r="M20" s="53"/>
      <c r="N20" s="53"/>
      <c r="O20" s="53">
        <f t="shared" si="0"/>
        <v>510</v>
      </c>
      <c r="P20" s="53"/>
    </row>
    <row r="21" spans="1:16" x14ac:dyDescent="0.25">
      <c r="A21" s="152" t="s">
        <v>143</v>
      </c>
      <c r="B21" s="24" t="s">
        <v>523</v>
      </c>
      <c r="C21" s="24" t="s">
        <v>524</v>
      </c>
      <c r="D21" t="s">
        <v>139</v>
      </c>
      <c r="E21" s="41" t="s">
        <v>216</v>
      </c>
      <c r="F21" s="24" t="s">
        <v>591</v>
      </c>
      <c r="G21" t="s">
        <v>212</v>
      </c>
      <c r="H21" s="53">
        <v>450</v>
      </c>
      <c r="I21" s="31">
        <v>1</v>
      </c>
      <c r="J21" s="31"/>
      <c r="K21" s="53">
        <v>160</v>
      </c>
      <c r="L21" s="53">
        <f>30*2</f>
        <v>60</v>
      </c>
      <c r="M21" s="155">
        <v>0</v>
      </c>
      <c r="N21" s="53">
        <v>275</v>
      </c>
      <c r="O21" s="53">
        <f t="shared" si="0"/>
        <v>945</v>
      </c>
      <c r="P21" s="53"/>
    </row>
    <row r="22" spans="1:16" x14ac:dyDescent="0.25">
      <c r="A22" t="s">
        <v>528</v>
      </c>
      <c r="B22" t="s">
        <v>528</v>
      </c>
      <c r="C22" t="s">
        <v>529</v>
      </c>
      <c r="D22" t="s">
        <v>124</v>
      </c>
      <c r="E22" s="41" t="s">
        <v>216</v>
      </c>
      <c r="F22" t="s">
        <v>530</v>
      </c>
      <c r="G22" s="105" t="s">
        <v>360</v>
      </c>
      <c r="H22" s="53">
        <v>450</v>
      </c>
      <c r="I22" s="31">
        <v>1</v>
      </c>
      <c r="J22" s="31"/>
      <c r="K22" s="53">
        <v>160</v>
      </c>
      <c r="L22" s="53"/>
      <c r="M22" s="53"/>
      <c r="N22" s="53"/>
      <c r="O22" s="53">
        <f t="shared" si="0"/>
        <v>610</v>
      </c>
      <c r="P22" s="53"/>
    </row>
    <row r="23" spans="1:16" x14ac:dyDescent="0.25">
      <c r="A23" t="s">
        <v>339</v>
      </c>
      <c r="B23" t="s">
        <v>340</v>
      </c>
      <c r="C23" t="s">
        <v>541</v>
      </c>
      <c r="D23" t="s">
        <v>66</v>
      </c>
      <c r="E23" s="41" t="s">
        <v>216</v>
      </c>
      <c r="F23" t="s">
        <v>545</v>
      </c>
      <c r="G23" s="105" t="s">
        <v>360</v>
      </c>
      <c r="H23" s="53">
        <v>450</v>
      </c>
      <c r="I23" s="31">
        <v>1</v>
      </c>
      <c r="J23" s="31"/>
      <c r="K23" s="53">
        <v>160</v>
      </c>
      <c r="L23" s="53">
        <v>30</v>
      </c>
      <c r="M23" s="53"/>
      <c r="N23" s="53"/>
      <c r="O23" s="53">
        <f t="shared" ref="O23:O26" si="1">H23+K23+L23+M23+N23</f>
        <v>640</v>
      </c>
      <c r="P23" s="53"/>
    </row>
    <row r="24" spans="1:16" x14ac:dyDescent="0.25">
      <c r="A24" t="s">
        <v>106</v>
      </c>
      <c r="B24" t="s">
        <v>107</v>
      </c>
      <c r="C24" t="s">
        <v>548</v>
      </c>
      <c r="D24" t="s">
        <v>386</v>
      </c>
      <c r="E24" s="41" t="s">
        <v>216</v>
      </c>
      <c r="F24" t="s">
        <v>551</v>
      </c>
      <c r="G24" s="105" t="s">
        <v>360</v>
      </c>
      <c r="H24" s="53">
        <v>450</v>
      </c>
      <c r="I24" s="31">
        <v>1</v>
      </c>
      <c r="J24" s="31"/>
      <c r="K24" s="53">
        <v>160</v>
      </c>
      <c r="L24" s="53"/>
      <c r="M24" s="53"/>
      <c r="N24" s="53"/>
      <c r="O24" s="53">
        <f t="shared" si="1"/>
        <v>610</v>
      </c>
      <c r="P24" s="53"/>
    </row>
    <row r="25" spans="1:16" x14ac:dyDescent="0.25">
      <c r="A25" t="s">
        <v>593</v>
      </c>
      <c r="B25" t="s">
        <v>594</v>
      </c>
      <c r="C25" t="s">
        <v>595</v>
      </c>
      <c r="D25" t="s">
        <v>66</v>
      </c>
      <c r="E25" s="41" t="s">
        <v>596</v>
      </c>
      <c r="F25" t="s">
        <v>605</v>
      </c>
      <c r="G25" t="s">
        <v>212</v>
      </c>
      <c r="H25" s="53">
        <v>0</v>
      </c>
      <c r="I25" s="31">
        <v>1</v>
      </c>
      <c r="J25" s="31"/>
      <c r="K25" s="53">
        <v>160</v>
      </c>
      <c r="L25" s="53"/>
      <c r="M25" s="53">
        <v>2500</v>
      </c>
      <c r="N25" s="53">
        <v>200</v>
      </c>
      <c r="O25" s="53">
        <f t="shared" si="1"/>
        <v>2860</v>
      </c>
      <c r="P25" s="53"/>
    </row>
    <row r="26" spans="1:16" x14ac:dyDescent="0.25">
      <c r="A26" t="s">
        <v>593</v>
      </c>
      <c r="B26" t="s">
        <v>594</v>
      </c>
      <c r="C26" t="s">
        <v>604</v>
      </c>
      <c r="D26" t="s">
        <v>66</v>
      </c>
      <c r="E26" s="41" t="s">
        <v>596</v>
      </c>
      <c r="F26" t="s">
        <v>606</v>
      </c>
      <c r="G26" s="101" t="s">
        <v>607</v>
      </c>
      <c r="H26" s="53">
        <v>250</v>
      </c>
      <c r="I26" s="31"/>
      <c r="J26" s="31">
        <v>1</v>
      </c>
      <c r="K26" s="53">
        <v>160</v>
      </c>
      <c r="L26" s="53"/>
      <c r="M26" s="53"/>
      <c r="N26" s="53">
        <v>200</v>
      </c>
      <c r="O26" s="53">
        <f t="shared" si="1"/>
        <v>610</v>
      </c>
      <c r="P26" s="53"/>
    </row>
    <row r="27" spans="1:16" x14ac:dyDescent="0.25">
      <c r="G27" s="101"/>
      <c r="H27" s="53"/>
      <c r="I27" s="31"/>
      <c r="J27" s="31"/>
      <c r="K27" s="53"/>
      <c r="L27" s="53"/>
      <c r="M27" s="53"/>
      <c r="N27" s="53"/>
      <c r="O27" s="53"/>
      <c r="P27" s="53"/>
    </row>
    <row r="28" spans="1:16" x14ac:dyDescent="0.25">
      <c r="H28" s="53"/>
      <c r="I28" s="31"/>
      <c r="J28" s="31"/>
      <c r="K28" s="53"/>
      <c r="L28" s="53"/>
      <c r="M28" s="53"/>
      <c r="N28" s="53"/>
      <c r="O28" s="53"/>
      <c r="P28" s="53"/>
    </row>
    <row r="29" spans="1:16" ht="15.75" thickBot="1" x14ac:dyDescent="0.3">
      <c r="H29" s="53"/>
      <c r="I29" s="31"/>
      <c r="J29" s="31"/>
      <c r="K29" s="53"/>
      <c r="L29" s="53"/>
      <c r="M29" s="53"/>
      <c r="N29" s="53"/>
      <c r="O29" s="53"/>
      <c r="P29" s="53"/>
    </row>
    <row r="30" spans="1:16" ht="15.75" thickBot="1" x14ac:dyDescent="0.3">
      <c r="H30" s="55">
        <f t="shared" ref="H30:O30" si="2">SUM(H2:H29)</f>
        <v>11800</v>
      </c>
      <c r="I30" s="56">
        <f t="shared" si="2"/>
        <v>28</v>
      </c>
      <c r="J30" s="56">
        <f t="shared" si="2"/>
        <v>2</v>
      </c>
      <c r="K30" s="57">
        <f t="shared" si="2"/>
        <v>3240</v>
      </c>
      <c r="L30" s="57">
        <f t="shared" si="2"/>
        <v>660</v>
      </c>
      <c r="M30" s="57">
        <f t="shared" si="2"/>
        <v>6600</v>
      </c>
      <c r="N30" s="57">
        <f t="shared" si="2"/>
        <v>3525</v>
      </c>
      <c r="O30" s="58">
        <f t="shared" si="2"/>
        <v>25825</v>
      </c>
      <c r="P30" s="53"/>
    </row>
    <row r="31" spans="1:16" ht="15.75" thickBot="1" x14ac:dyDescent="0.3">
      <c r="H31" s="53"/>
      <c r="I31" s="31"/>
      <c r="J31" s="31"/>
    </row>
    <row r="32" spans="1:16" ht="15.75" thickBot="1" x14ac:dyDescent="0.3">
      <c r="H32" s="53"/>
      <c r="I32" s="31"/>
      <c r="J32" s="97">
        <f>I30+J30</f>
        <v>30</v>
      </c>
    </row>
    <row r="33" spans="1:12" ht="15.75" thickBot="1" x14ac:dyDescent="0.3">
      <c r="H33" s="53"/>
      <c r="I33" s="31"/>
      <c r="J33" s="31"/>
    </row>
    <row r="34" spans="1:12" ht="15.75" thickBot="1" x14ac:dyDescent="0.3">
      <c r="A34" t="s">
        <v>426</v>
      </c>
      <c r="H34" s="53"/>
      <c r="I34" s="31"/>
      <c r="J34" s="31" t="s">
        <v>539</v>
      </c>
      <c r="L34" s="156">
        <f>J32+2</f>
        <v>32</v>
      </c>
    </row>
    <row r="35" spans="1:12" x14ac:dyDescent="0.25">
      <c r="I35" s="31"/>
      <c r="J35" s="31"/>
    </row>
    <row r="36" spans="1:12" x14ac:dyDescent="0.25">
      <c r="I36" s="31"/>
      <c r="J36" s="31"/>
    </row>
    <row r="37" spans="1:12" x14ac:dyDescent="0.25">
      <c r="I37" s="31"/>
      <c r="J37" s="31"/>
    </row>
    <row r="38" spans="1:12" x14ac:dyDescent="0.25">
      <c r="I38" s="31"/>
      <c r="J38" s="31"/>
    </row>
    <row r="39" spans="1:12" x14ac:dyDescent="0.25">
      <c r="I39" s="31"/>
      <c r="J39" s="31"/>
    </row>
    <row r="40" spans="1:12" x14ac:dyDescent="0.25">
      <c r="I40" s="31"/>
      <c r="J40" s="31"/>
    </row>
    <row r="41" spans="1:12" x14ac:dyDescent="0.25">
      <c r="I41" s="54"/>
      <c r="J41" s="54"/>
    </row>
    <row r="42" spans="1:12" x14ac:dyDescent="0.25">
      <c r="I42" s="54"/>
      <c r="J42" s="54"/>
    </row>
    <row r="43" spans="1:12" x14ac:dyDescent="0.25">
      <c r="I43" s="54"/>
      <c r="J43" s="54"/>
    </row>
    <row r="44" spans="1:12" x14ac:dyDescent="0.25">
      <c r="I44" s="54"/>
      <c r="J44" s="54"/>
    </row>
    <row r="45" spans="1:12" x14ac:dyDescent="0.25">
      <c r="I45" s="54"/>
      <c r="J45" s="54"/>
    </row>
    <row r="46" spans="1:12" x14ac:dyDescent="0.25">
      <c r="I46" s="54"/>
      <c r="J46" s="54"/>
    </row>
    <row r="47" spans="1:12" x14ac:dyDescent="0.25">
      <c r="I47" s="54"/>
      <c r="J47" s="54"/>
    </row>
    <row r="48" spans="1:12" x14ac:dyDescent="0.25">
      <c r="I48" s="54"/>
      <c r="J48" s="54"/>
    </row>
  </sheetData>
  <mergeCells count="5"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2A99B-8862-4C0C-98C5-3CC5857B608A}">
  <dimension ref="A1:L25"/>
  <sheetViews>
    <sheetView topLeftCell="D6" workbookViewId="0">
      <selection activeCell="K29" sqref="K29"/>
    </sheetView>
  </sheetViews>
  <sheetFormatPr baseColWidth="10" defaultColWidth="12" defaultRowHeight="15" x14ac:dyDescent="0.25"/>
  <cols>
    <col min="1" max="1" width="23.85546875" customWidth="1"/>
    <col min="2" max="2" width="18.140625" customWidth="1"/>
    <col min="3" max="3" width="44.42578125" customWidth="1"/>
    <col min="4" max="4" width="27.28515625" customWidth="1"/>
    <col min="5" max="5" width="18.140625" customWidth="1"/>
    <col min="6" max="6" width="19.7109375" customWidth="1"/>
    <col min="7" max="7" width="21.5703125" customWidth="1"/>
    <col min="8" max="8" width="15.42578125" customWidth="1"/>
    <col min="9" max="9" width="16.28515625" customWidth="1"/>
    <col min="10" max="10" width="20.85546875" customWidth="1"/>
    <col min="11" max="11" width="19.28515625" customWidth="1"/>
    <col min="12" max="12" width="19.7109375" customWidth="1"/>
    <col min="13" max="13" width="33" customWidth="1"/>
  </cols>
  <sheetData>
    <row r="1" spans="1:12" ht="15.75" x14ac:dyDescent="0.25">
      <c r="A1" s="111" t="s">
        <v>442</v>
      </c>
      <c r="B1" s="111"/>
      <c r="C1" s="111"/>
      <c r="D1" s="111"/>
      <c r="E1" s="111"/>
      <c r="F1" s="111"/>
    </row>
    <row r="2" spans="1:12" ht="15.75" x14ac:dyDescent="0.25">
      <c r="A2" s="111" t="s">
        <v>427</v>
      </c>
      <c r="B2" s="111"/>
      <c r="C2" s="112" t="s">
        <v>428</v>
      </c>
      <c r="D2" s="112"/>
      <c r="E2" s="112"/>
      <c r="F2" s="113"/>
    </row>
    <row r="3" spans="1:12" ht="15.75" x14ac:dyDescent="0.25">
      <c r="A3" t="s">
        <v>429</v>
      </c>
      <c r="B3" s="114" t="s">
        <v>443</v>
      </c>
      <c r="C3" s="115" t="s">
        <v>430</v>
      </c>
      <c r="D3" s="115"/>
      <c r="E3" s="115"/>
      <c r="F3" s="116"/>
    </row>
    <row r="4" spans="1:12" ht="15.75" x14ac:dyDescent="0.25">
      <c r="A4" t="s">
        <v>429</v>
      </c>
      <c r="B4" s="114" t="s">
        <v>444</v>
      </c>
      <c r="C4" s="115"/>
      <c r="D4" s="115"/>
      <c r="E4" s="115"/>
      <c r="F4" s="116"/>
    </row>
    <row r="5" spans="1:12" x14ac:dyDescent="0.25">
      <c r="A5" t="s">
        <v>429</v>
      </c>
      <c r="B5" t="s">
        <v>431</v>
      </c>
      <c r="C5" s="117"/>
      <c r="D5" s="117"/>
      <c r="E5" s="115"/>
      <c r="F5" s="116"/>
    </row>
    <row r="6" spans="1:12" x14ac:dyDescent="0.25">
      <c r="C6" s="115"/>
      <c r="D6" s="115"/>
      <c r="E6" s="115"/>
      <c r="F6" s="116"/>
    </row>
    <row r="7" spans="1:12" x14ac:dyDescent="0.25">
      <c r="A7" t="s">
        <v>432</v>
      </c>
      <c r="B7" t="s">
        <v>433</v>
      </c>
      <c r="C7" s="115"/>
      <c r="D7" s="115"/>
      <c r="E7" s="115"/>
      <c r="F7" s="116"/>
    </row>
    <row r="8" spans="1:12" x14ac:dyDescent="0.25">
      <c r="A8" t="s">
        <v>432</v>
      </c>
      <c r="B8" t="s">
        <v>433</v>
      </c>
      <c r="C8" s="115"/>
      <c r="D8" s="115"/>
      <c r="E8" s="115"/>
      <c r="F8" s="116"/>
    </row>
    <row r="9" spans="1:12" ht="15.75" thickBot="1" x14ac:dyDescent="0.3">
      <c r="C9" s="115"/>
      <c r="D9" s="115"/>
      <c r="E9" s="115"/>
      <c r="F9" s="116"/>
    </row>
    <row r="10" spans="1:12" s="126" customFormat="1" ht="29.25" customHeight="1" x14ac:dyDescent="0.25">
      <c r="A10" s="118" t="s">
        <v>184</v>
      </c>
      <c r="B10" s="119" t="s">
        <v>185</v>
      </c>
      <c r="C10" s="120" t="s">
        <v>187</v>
      </c>
      <c r="D10" s="121" t="s">
        <v>46</v>
      </c>
      <c r="E10" s="120" t="s">
        <v>434</v>
      </c>
      <c r="F10" s="122" t="s">
        <v>435</v>
      </c>
      <c r="G10" s="123" t="s">
        <v>436</v>
      </c>
      <c r="H10" s="132" t="s">
        <v>461</v>
      </c>
      <c r="I10" s="124" t="s">
        <v>437</v>
      </c>
      <c r="J10" s="124" t="s">
        <v>438</v>
      </c>
      <c r="K10" s="124" t="s">
        <v>439</v>
      </c>
      <c r="L10" s="125" t="s">
        <v>440</v>
      </c>
    </row>
    <row r="11" spans="1:12" s="127" customFormat="1" ht="15.75" x14ac:dyDescent="0.25">
      <c r="A11" s="144" t="s">
        <v>241</v>
      </c>
      <c r="B11" s="145" t="s">
        <v>445</v>
      </c>
      <c r="C11" s="146" t="s">
        <v>262</v>
      </c>
      <c r="D11" s="146" t="s">
        <v>128</v>
      </c>
      <c r="E11" s="146" t="s">
        <v>441</v>
      </c>
      <c r="F11" s="145"/>
      <c r="G11" s="146"/>
      <c r="H11" s="147" t="s">
        <v>223</v>
      </c>
      <c r="I11" s="146"/>
      <c r="J11" s="148"/>
      <c r="K11" s="146"/>
      <c r="L11" s="146"/>
    </row>
    <row r="12" spans="1:12" s="127" customFormat="1" ht="15.75" x14ac:dyDescent="0.25">
      <c r="A12" s="144" t="s">
        <v>446</v>
      </c>
      <c r="B12" s="145" t="s">
        <v>447</v>
      </c>
      <c r="C12" s="146" t="s">
        <v>262</v>
      </c>
      <c r="D12" s="146" t="s">
        <v>139</v>
      </c>
      <c r="E12" s="149" t="s">
        <v>448</v>
      </c>
      <c r="F12" s="150"/>
      <c r="G12" s="146"/>
      <c r="H12" s="147" t="s">
        <v>223</v>
      </c>
      <c r="I12" s="146"/>
      <c r="J12" s="148"/>
      <c r="K12" s="146"/>
      <c r="L12" s="146"/>
    </row>
    <row r="13" spans="1:12" x14ac:dyDescent="0.25">
      <c r="A13" s="128" t="s">
        <v>213</v>
      </c>
      <c r="B13" s="128" t="s">
        <v>214</v>
      </c>
      <c r="C13" s="133" t="s">
        <v>449</v>
      </c>
      <c r="D13" s="133" t="s">
        <v>128</v>
      </c>
      <c r="E13" s="133" t="s">
        <v>450</v>
      </c>
      <c r="F13" s="133" t="s">
        <v>223</v>
      </c>
      <c r="G13" s="133" t="s">
        <v>223</v>
      </c>
      <c r="H13" s="134" t="s">
        <v>224</v>
      </c>
      <c r="I13" s="137" t="s">
        <v>451</v>
      </c>
      <c r="J13" s="138" t="s">
        <v>452</v>
      </c>
      <c r="K13" s="139" t="s">
        <v>453</v>
      </c>
      <c r="L13" s="137" t="s">
        <v>454</v>
      </c>
    </row>
    <row r="14" spans="1:12" x14ac:dyDescent="0.25">
      <c r="A14" s="128" t="s">
        <v>249</v>
      </c>
      <c r="B14" s="128" t="s">
        <v>250</v>
      </c>
      <c r="C14" s="133" t="s">
        <v>252</v>
      </c>
      <c r="D14" s="133" t="s">
        <v>70</v>
      </c>
      <c r="E14" s="133"/>
      <c r="F14" s="133" t="s">
        <v>223</v>
      </c>
      <c r="G14" s="133" t="s">
        <v>223</v>
      </c>
      <c r="H14" s="142" t="s">
        <v>223</v>
      </c>
      <c r="I14" s="135"/>
      <c r="J14" s="136"/>
      <c r="K14" s="133"/>
      <c r="L14" s="134"/>
    </row>
    <row r="15" spans="1:12" x14ac:dyDescent="0.25">
      <c r="A15" s="130" t="s">
        <v>455</v>
      </c>
      <c r="B15" s="130" t="s">
        <v>82</v>
      </c>
      <c r="C15" s="140" t="s">
        <v>255</v>
      </c>
      <c r="D15" s="140" t="s">
        <v>83</v>
      </c>
      <c r="E15" s="140" t="s">
        <v>456</v>
      </c>
      <c r="F15" s="140" t="s">
        <v>223</v>
      </c>
      <c r="G15" s="140" t="s">
        <v>223</v>
      </c>
      <c r="H15" s="140" t="s">
        <v>224</v>
      </c>
      <c r="I15" s="141"/>
      <c r="J15" s="138" t="s">
        <v>458</v>
      </c>
      <c r="K15" s="140"/>
      <c r="L15" s="137" t="s">
        <v>460</v>
      </c>
    </row>
    <row r="16" spans="1:12" x14ac:dyDescent="0.25">
      <c r="A16" s="129" t="s">
        <v>154</v>
      </c>
      <c r="B16" s="129" t="s">
        <v>155</v>
      </c>
      <c r="C16" s="176" t="s">
        <v>343</v>
      </c>
      <c r="D16" s="176" t="s">
        <v>117</v>
      </c>
      <c r="E16" s="176"/>
      <c r="F16" s="176" t="s">
        <v>223</v>
      </c>
      <c r="G16" s="176" t="s">
        <v>223</v>
      </c>
      <c r="H16" s="173" t="s">
        <v>223</v>
      </c>
      <c r="I16" s="170"/>
      <c r="J16" s="170" t="s">
        <v>458</v>
      </c>
      <c r="K16" s="170"/>
      <c r="L16" s="170" t="s">
        <v>459</v>
      </c>
    </row>
    <row r="17" spans="1:12" x14ac:dyDescent="0.25">
      <c r="A17" s="130" t="s">
        <v>346</v>
      </c>
      <c r="B17" s="130" t="s">
        <v>347</v>
      </c>
      <c r="C17" s="177"/>
      <c r="D17" s="177"/>
      <c r="E17" s="177"/>
      <c r="F17" s="177"/>
      <c r="G17" s="177"/>
      <c r="H17" s="174"/>
      <c r="I17" s="171"/>
      <c r="J17" s="171"/>
      <c r="K17" s="171"/>
      <c r="L17" s="171"/>
    </row>
    <row r="18" spans="1:12" x14ac:dyDescent="0.25">
      <c r="A18" s="131" t="s">
        <v>354</v>
      </c>
      <c r="B18" s="131" t="s">
        <v>353</v>
      </c>
      <c r="C18" s="178"/>
      <c r="D18" s="178"/>
      <c r="E18" s="178"/>
      <c r="F18" s="178"/>
      <c r="G18" s="178"/>
      <c r="H18" s="175"/>
      <c r="I18" s="172"/>
      <c r="J18" s="172"/>
      <c r="K18" s="172"/>
      <c r="L18" s="172"/>
    </row>
    <row r="19" spans="1:12" x14ac:dyDescent="0.25">
      <c r="A19" s="128" t="s">
        <v>346</v>
      </c>
      <c r="B19" s="128" t="s">
        <v>145</v>
      </c>
      <c r="C19" s="133" t="s">
        <v>385</v>
      </c>
      <c r="D19" s="133" t="s">
        <v>457</v>
      </c>
      <c r="E19" s="133"/>
      <c r="F19" s="133" t="s">
        <v>223</v>
      </c>
      <c r="G19" s="133" t="s">
        <v>223</v>
      </c>
      <c r="H19" s="142" t="s">
        <v>223</v>
      </c>
      <c r="I19" s="135"/>
      <c r="J19" s="136"/>
      <c r="K19" s="133"/>
      <c r="L19" s="133"/>
    </row>
    <row r="20" spans="1:12" x14ac:dyDescent="0.25">
      <c r="A20" s="128" t="s">
        <v>272</v>
      </c>
      <c r="B20" s="128" t="s">
        <v>481</v>
      </c>
      <c r="C20" s="133" t="s">
        <v>482</v>
      </c>
      <c r="D20" s="133" t="s">
        <v>132</v>
      </c>
      <c r="E20" s="128" t="s">
        <v>483</v>
      </c>
      <c r="F20" s="133" t="s">
        <v>223</v>
      </c>
      <c r="G20" s="133" t="s">
        <v>224</v>
      </c>
      <c r="H20" s="142" t="s">
        <v>223</v>
      </c>
      <c r="I20" s="128"/>
      <c r="J20" s="128"/>
      <c r="K20" s="128"/>
      <c r="L20" s="128"/>
    </row>
    <row r="21" spans="1:12" x14ac:dyDescent="0.25">
      <c r="A21" s="128" t="s">
        <v>512</v>
      </c>
      <c r="B21" s="128" t="s">
        <v>502</v>
      </c>
      <c r="C21" s="140" t="s">
        <v>504</v>
      </c>
      <c r="D21" s="133" t="s">
        <v>66</v>
      </c>
      <c r="E21" t="s">
        <v>513</v>
      </c>
      <c r="F21" s="133" t="s">
        <v>223</v>
      </c>
      <c r="G21" s="133" t="s">
        <v>223</v>
      </c>
      <c r="H21" s="133" t="s">
        <v>224</v>
      </c>
      <c r="I21" s="128"/>
      <c r="J21" s="128"/>
      <c r="K21" s="128"/>
      <c r="L21" s="128"/>
    </row>
    <row r="22" spans="1:12" x14ac:dyDescent="0.25">
      <c r="A22" s="128" t="s">
        <v>514</v>
      </c>
      <c r="B22" s="128" t="s">
        <v>508</v>
      </c>
      <c r="C22" s="133" t="s">
        <v>504</v>
      </c>
      <c r="D22" s="133" t="s">
        <v>66</v>
      </c>
      <c r="E22" s="128" t="s">
        <v>515</v>
      </c>
      <c r="F22" s="133" t="s">
        <v>223</v>
      </c>
      <c r="G22" s="133" t="s">
        <v>223</v>
      </c>
      <c r="H22" s="133" t="s">
        <v>224</v>
      </c>
      <c r="I22" s="128"/>
      <c r="J22" s="128"/>
      <c r="K22" s="128"/>
      <c r="L22" s="128"/>
    </row>
    <row r="23" spans="1:12" x14ac:dyDescent="0.25">
      <c r="A23" s="128" t="s">
        <v>369</v>
      </c>
      <c r="B23" s="128" t="s">
        <v>340</v>
      </c>
      <c r="C23" s="133" t="s">
        <v>516</v>
      </c>
      <c r="D23" s="133" t="s">
        <v>128</v>
      </c>
      <c r="E23" s="128" t="s">
        <v>450</v>
      </c>
      <c r="F23" s="133" t="s">
        <v>223</v>
      </c>
      <c r="G23" s="133" t="s">
        <v>223</v>
      </c>
      <c r="H23" s="133" t="s">
        <v>224</v>
      </c>
      <c r="I23" s="128"/>
      <c r="J23" s="128"/>
      <c r="K23" s="128"/>
      <c r="L23" s="128"/>
    </row>
    <row r="24" spans="1:12" x14ac:dyDescent="0.25">
      <c r="A24" s="128" t="s">
        <v>143</v>
      </c>
      <c r="B24" s="128" t="s">
        <v>523</v>
      </c>
      <c r="C24" s="133" t="s">
        <v>524</v>
      </c>
      <c r="D24" s="133" t="s">
        <v>139</v>
      </c>
      <c r="E24" s="128" t="s">
        <v>527</v>
      </c>
      <c r="F24" s="133" t="s">
        <v>223</v>
      </c>
      <c r="G24" s="133" t="s">
        <v>223</v>
      </c>
      <c r="H24" s="142" t="s">
        <v>223</v>
      </c>
      <c r="I24" s="128"/>
      <c r="J24" s="128"/>
      <c r="K24" s="128"/>
      <c r="L24" s="128"/>
    </row>
    <row r="25" spans="1:12" x14ac:dyDescent="0.25">
      <c r="A25" s="128" t="s">
        <v>339</v>
      </c>
      <c r="B25" s="128" t="s">
        <v>340</v>
      </c>
      <c r="C25" s="133" t="s">
        <v>541</v>
      </c>
      <c r="D25" s="133" t="s">
        <v>66</v>
      </c>
      <c r="E25" s="128" t="s">
        <v>544</v>
      </c>
      <c r="F25" s="133" t="s">
        <v>223</v>
      </c>
      <c r="G25" s="133" t="s">
        <v>224</v>
      </c>
      <c r="H25" s="133" t="s">
        <v>224</v>
      </c>
      <c r="I25" s="128"/>
      <c r="J25" s="164" t="s">
        <v>592</v>
      </c>
      <c r="K25" s="128"/>
      <c r="L25" s="137" t="s">
        <v>460</v>
      </c>
    </row>
  </sheetData>
  <mergeCells count="10">
    <mergeCell ref="C16:C18"/>
    <mergeCell ref="D16:D18"/>
    <mergeCell ref="E16:E18"/>
    <mergeCell ref="F16:F18"/>
    <mergeCell ref="G16:G18"/>
    <mergeCell ref="I16:I18"/>
    <mergeCell ref="J16:J18"/>
    <mergeCell ref="K16:K18"/>
    <mergeCell ref="L16:L18"/>
    <mergeCell ref="H16:H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EF20A-B0F0-4BA6-82A0-90E9DAC29B68}">
  <dimension ref="A2:J33"/>
  <sheetViews>
    <sheetView workbookViewId="0">
      <selection activeCell="A27" sqref="A27"/>
    </sheetView>
  </sheetViews>
  <sheetFormatPr baseColWidth="10" defaultColWidth="9.140625" defaultRowHeight="15" x14ac:dyDescent="0.25"/>
  <cols>
    <col min="1" max="1" width="24.140625" customWidth="1"/>
    <col min="2" max="2" width="21.7109375" customWidth="1"/>
    <col min="3" max="3" width="19.28515625" customWidth="1"/>
    <col min="4" max="4" width="17" customWidth="1"/>
    <col min="5" max="5" width="14.7109375" customWidth="1"/>
    <col min="6" max="6" width="18.28515625" customWidth="1"/>
    <col min="8" max="8" width="17.5703125" customWidth="1"/>
    <col min="9" max="9" width="16.7109375" customWidth="1"/>
  </cols>
  <sheetData>
    <row r="2" spans="1:10" x14ac:dyDescent="0.25">
      <c r="A2" t="s">
        <v>165</v>
      </c>
      <c r="D2" t="s">
        <v>0</v>
      </c>
      <c r="E2">
        <v>45</v>
      </c>
      <c r="H2" t="s">
        <v>5</v>
      </c>
      <c r="I2">
        <v>30</v>
      </c>
    </row>
    <row r="3" spans="1:10" ht="15.75" thickBot="1" x14ac:dyDescent="0.3">
      <c r="A3" t="s">
        <v>3</v>
      </c>
      <c r="D3" t="s">
        <v>1</v>
      </c>
      <c r="E3">
        <v>5</v>
      </c>
      <c r="H3" t="s">
        <v>6</v>
      </c>
      <c r="I3">
        <v>10</v>
      </c>
    </row>
    <row r="4" spans="1:10" ht="15.75" thickBot="1" x14ac:dyDescent="0.3">
      <c r="D4" s="11" t="s">
        <v>4</v>
      </c>
      <c r="E4" s="12">
        <f>E2+E3</f>
        <v>50</v>
      </c>
      <c r="H4" t="s">
        <v>4</v>
      </c>
      <c r="I4" s="11">
        <v>40</v>
      </c>
    </row>
    <row r="5" spans="1:10" x14ac:dyDescent="0.25">
      <c r="H5" s="28" t="s">
        <v>42</v>
      </c>
      <c r="I5">
        <v>100</v>
      </c>
    </row>
    <row r="6" spans="1:10" ht="15.75" thickBot="1" x14ac:dyDescent="0.3"/>
    <row r="7" spans="1:10" x14ac:dyDescent="0.25">
      <c r="A7" s="3" t="s">
        <v>11</v>
      </c>
      <c r="B7" s="4" t="s">
        <v>22</v>
      </c>
      <c r="C7" s="4" t="s">
        <v>7</v>
      </c>
      <c r="D7" s="4" t="s">
        <v>20</v>
      </c>
      <c r="E7" s="4" t="s">
        <v>21</v>
      </c>
      <c r="F7" s="4" t="s">
        <v>8</v>
      </c>
      <c r="G7" s="4"/>
      <c r="H7" s="4" t="s">
        <v>9</v>
      </c>
      <c r="I7" s="1" t="s">
        <v>23</v>
      </c>
      <c r="J7" s="4"/>
    </row>
    <row r="8" spans="1:10" x14ac:dyDescent="0.25">
      <c r="A8" s="6" t="s">
        <v>18</v>
      </c>
      <c r="B8">
        <v>30</v>
      </c>
      <c r="C8" s="32">
        <v>144</v>
      </c>
      <c r="D8" s="33">
        <v>0.27</v>
      </c>
      <c r="E8" s="16"/>
      <c r="F8" s="34" t="s">
        <v>166</v>
      </c>
      <c r="H8" s="1">
        <v>5486</v>
      </c>
      <c r="I8" s="1">
        <f>H8</f>
        <v>5486</v>
      </c>
    </row>
    <row r="9" spans="1:10" x14ac:dyDescent="0.25">
      <c r="A9" s="6" t="s">
        <v>19</v>
      </c>
      <c r="B9">
        <v>10</v>
      </c>
      <c r="C9" s="32">
        <v>158</v>
      </c>
      <c r="D9" s="33">
        <v>0.27</v>
      </c>
      <c r="E9" s="16"/>
      <c r="F9" s="34" t="s">
        <v>167</v>
      </c>
      <c r="H9" s="1">
        <v>2006</v>
      </c>
      <c r="I9" s="1">
        <f>H9</f>
        <v>2006</v>
      </c>
    </row>
    <row r="10" spans="1:10" x14ac:dyDescent="0.25">
      <c r="A10" s="6" t="s">
        <v>16</v>
      </c>
      <c r="J10" s="1"/>
    </row>
    <row r="11" spans="1:10" x14ac:dyDescent="0.25">
      <c r="A11" s="6"/>
      <c r="H11" s="28" t="s">
        <v>41</v>
      </c>
      <c r="I11" s="1">
        <f>I8+I9</f>
        <v>7492</v>
      </c>
      <c r="J11" s="1"/>
    </row>
    <row r="12" spans="1:10" x14ac:dyDescent="0.25">
      <c r="A12" s="6"/>
      <c r="H12" s="28" t="s">
        <v>24</v>
      </c>
      <c r="I12" s="1">
        <f>I11*(I5/I4)</f>
        <v>18730</v>
      </c>
      <c r="J12" s="1"/>
    </row>
    <row r="13" spans="1:10" ht="15.75" thickBot="1" x14ac:dyDescent="0.3">
      <c r="A13" s="8"/>
      <c r="B13" s="9"/>
      <c r="C13" s="9"/>
      <c r="D13" s="9"/>
      <c r="E13" s="9"/>
      <c r="F13" s="9"/>
      <c r="G13" s="9"/>
      <c r="H13" s="9"/>
      <c r="I13" s="9"/>
      <c r="J13" s="9"/>
    </row>
    <row r="16" spans="1:10" ht="15.75" thickBot="1" x14ac:dyDescent="0.3"/>
    <row r="17" spans="1:10" x14ac:dyDescent="0.25">
      <c r="A17" s="3" t="s">
        <v>10</v>
      </c>
      <c r="B17" s="4" t="s">
        <v>14</v>
      </c>
      <c r="C17" s="4" t="s">
        <v>25</v>
      </c>
      <c r="D17" s="4" t="s">
        <v>20</v>
      </c>
      <c r="E17" s="4" t="s">
        <v>168</v>
      </c>
      <c r="F17" s="4"/>
      <c r="G17" s="4"/>
      <c r="H17" s="4" t="s">
        <v>9</v>
      </c>
      <c r="I17" s="4" t="s">
        <v>33</v>
      </c>
      <c r="J17" s="4"/>
    </row>
    <row r="18" spans="1:10" x14ac:dyDescent="0.25">
      <c r="A18" s="6" t="s">
        <v>13</v>
      </c>
      <c r="B18" s="1">
        <v>592</v>
      </c>
      <c r="C18" s="23"/>
      <c r="D18" s="1">
        <v>112.48</v>
      </c>
      <c r="E18" s="1">
        <v>275</v>
      </c>
      <c r="H18" s="1">
        <f>B18+D18+E18</f>
        <v>979.48</v>
      </c>
      <c r="I18" s="1">
        <f>H18/$E$2</f>
        <v>21.766222222222222</v>
      </c>
      <c r="J18" s="17"/>
    </row>
    <row r="19" spans="1:10" ht="15.75" thickBot="1" x14ac:dyDescent="0.3">
      <c r="A19" s="6" t="s">
        <v>15</v>
      </c>
      <c r="B19" s="1">
        <v>592</v>
      </c>
      <c r="C19" s="23"/>
      <c r="D19" s="1">
        <v>112.48</v>
      </c>
      <c r="E19" s="1">
        <v>275</v>
      </c>
      <c r="H19" s="1">
        <f>B19+D19+E19</f>
        <v>979.48</v>
      </c>
      <c r="I19" s="1">
        <f>H19/$E$2</f>
        <v>21.766222222222222</v>
      </c>
      <c r="J19" s="17"/>
    </row>
    <row r="20" spans="1:10" ht="15.75" thickBot="1" x14ac:dyDescent="0.3">
      <c r="A20" s="6"/>
      <c r="B20" s="17"/>
      <c r="D20" s="16"/>
      <c r="E20" s="16"/>
      <c r="H20" s="1"/>
      <c r="I20" s="36">
        <f>SUM(I18:I19)</f>
        <v>43.532444444444444</v>
      </c>
      <c r="J20" s="17"/>
    </row>
    <row r="21" spans="1:10" x14ac:dyDescent="0.25">
      <c r="A21" s="6"/>
      <c r="D21" s="16"/>
      <c r="E21" s="16"/>
      <c r="H21" s="1"/>
      <c r="I21" s="1"/>
      <c r="J21" s="18"/>
    </row>
    <row r="22" spans="1:10" x14ac:dyDescent="0.25">
      <c r="A22" s="6" t="s">
        <v>27</v>
      </c>
      <c r="D22" s="16"/>
      <c r="E22" s="16"/>
      <c r="H22" s="1"/>
      <c r="I22" s="1"/>
    </row>
    <row r="23" spans="1:10" x14ac:dyDescent="0.25">
      <c r="A23" s="6"/>
      <c r="B23" t="s">
        <v>38</v>
      </c>
      <c r="C23" t="s">
        <v>29</v>
      </c>
      <c r="D23" s="16" t="s">
        <v>39</v>
      </c>
      <c r="E23" s="16" t="s">
        <v>29</v>
      </c>
      <c r="F23" t="s">
        <v>30</v>
      </c>
      <c r="H23" s="1"/>
      <c r="I23" s="1"/>
    </row>
    <row r="24" spans="1:10" x14ac:dyDescent="0.25">
      <c r="A24" s="6" t="s">
        <v>13</v>
      </c>
      <c r="B24" s="1">
        <v>531</v>
      </c>
      <c r="C24" s="1">
        <v>531</v>
      </c>
      <c r="D24" s="1">
        <v>1748.54</v>
      </c>
      <c r="E24" s="1">
        <v>418.9</v>
      </c>
      <c r="F24" s="1">
        <v>76.17</v>
      </c>
      <c r="G24" s="1"/>
      <c r="H24" s="1">
        <f>B24+C24+D24+E24+F24+G24</f>
        <v>3305.61</v>
      </c>
      <c r="I24" s="1">
        <f>H24/E2</f>
        <v>73.457999999999998</v>
      </c>
    </row>
    <row r="25" spans="1:10" ht="15.75" thickBot="1" x14ac:dyDescent="0.3">
      <c r="A25" s="6" t="s">
        <v>32</v>
      </c>
      <c r="B25" s="1">
        <v>531</v>
      </c>
      <c r="C25" s="1">
        <v>531</v>
      </c>
      <c r="D25" s="1">
        <v>1748.54</v>
      </c>
      <c r="E25" s="1">
        <v>418.9</v>
      </c>
      <c r="F25" s="1">
        <v>76.17</v>
      </c>
      <c r="G25" s="1"/>
      <c r="H25" s="1">
        <f>B25+C25+D25+E25+F25+G25</f>
        <v>3305.61</v>
      </c>
      <c r="I25" s="1">
        <f>H25/E2</f>
        <v>73.457999999999998</v>
      </c>
    </row>
    <row r="26" spans="1:10" ht="15.75" thickBot="1" x14ac:dyDescent="0.3">
      <c r="A26" s="6"/>
      <c r="B26" s="1"/>
      <c r="C26" s="1"/>
      <c r="D26" s="1"/>
      <c r="E26" s="1"/>
      <c r="F26" s="1"/>
      <c r="G26" s="1"/>
      <c r="H26" s="1"/>
      <c r="I26" s="36">
        <f>SUM(I24:I25)</f>
        <v>146.916</v>
      </c>
    </row>
    <row r="27" spans="1:10" x14ac:dyDescent="0.25">
      <c r="A27" s="6"/>
    </row>
    <row r="28" spans="1:10" x14ac:dyDescent="0.25">
      <c r="A28" s="6" t="s">
        <v>35</v>
      </c>
      <c r="B28" t="s">
        <v>172</v>
      </c>
      <c r="C28" t="s">
        <v>169</v>
      </c>
      <c r="D28" t="s">
        <v>170</v>
      </c>
      <c r="E28" t="s">
        <v>171</v>
      </c>
      <c r="F28" t="s">
        <v>173</v>
      </c>
      <c r="I28" t="s">
        <v>174</v>
      </c>
    </row>
    <row r="29" spans="1:10" ht="15.75" thickBot="1" x14ac:dyDescent="0.3">
      <c r="A29" s="6" t="s">
        <v>175</v>
      </c>
      <c r="B29" s="1">
        <v>1542.24</v>
      </c>
      <c r="C29" s="1">
        <v>843.7</v>
      </c>
      <c r="D29" s="1">
        <v>1392.4</v>
      </c>
      <c r="E29" s="1">
        <v>190.4</v>
      </c>
      <c r="F29" s="1">
        <v>849.66</v>
      </c>
      <c r="G29" s="1"/>
      <c r="H29" s="1">
        <f>B29+C29+D29+E29+F29+G29</f>
        <v>4818.4000000000005</v>
      </c>
      <c r="I29" s="35">
        <f>H29/E4</f>
        <v>96.368000000000009</v>
      </c>
    </row>
    <row r="30" spans="1:10" ht="15.75" thickBot="1" x14ac:dyDescent="0.3">
      <c r="A30" s="6"/>
      <c r="B30" s="1"/>
      <c r="C30" s="1"/>
      <c r="D30" s="1"/>
      <c r="E30" s="1"/>
      <c r="F30" s="1"/>
      <c r="G30" s="1"/>
      <c r="H30" s="1"/>
      <c r="I30" s="2"/>
    </row>
    <row r="31" spans="1:10" x14ac:dyDescent="0.25">
      <c r="A31" s="6"/>
    </row>
    <row r="33" spans="8:10" x14ac:dyDescent="0.25">
      <c r="H33" s="179" t="s">
        <v>176</v>
      </c>
      <c r="I33" s="179"/>
      <c r="J33" s="37">
        <v>286.82</v>
      </c>
    </row>
  </sheetData>
  <mergeCells count="1">
    <mergeCell ref="H33:I3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36E5A-F06C-49D2-B307-ED431DA86702}">
  <dimension ref="A1:N37"/>
  <sheetViews>
    <sheetView topLeftCell="A20" workbookViewId="0">
      <selection activeCell="A32" sqref="A32"/>
    </sheetView>
  </sheetViews>
  <sheetFormatPr baseColWidth="10" defaultColWidth="11.42578125" defaultRowHeight="15" x14ac:dyDescent="0.25"/>
  <cols>
    <col min="1" max="1" width="19.42578125" customWidth="1"/>
    <col min="2" max="2" width="19.7109375" customWidth="1"/>
    <col min="3" max="3" width="17.85546875" customWidth="1"/>
    <col min="4" max="4" width="15.85546875" customWidth="1"/>
    <col min="5" max="5" width="15.85546875" bestFit="1" customWidth="1"/>
    <col min="6" max="6" width="14.42578125" customWidth="1"/>
    <col min="7" max="7" width="17" bestFit="1" customWidth="1"/>
    <col min="9" max="9" width="15.85546875" customWidth="1"/>
    <col min="10" max="11" width="15" customWidth="1"/>
    <col min="12" max="12" width="8.7109375" customWidth="1"/>
  </cols>
  <sheetData>
    <row r="1" spans="1:13" ht="15.75" thickBot="1" x14ac:dyDescent="0.3"/>
    <row r="2" spans="1:13" ht="15.75" thickBot="1" x14ac:dyDescent="0.3">
      <c r="A2" t="s">
        <v>2</v>
      </c>
      <c r="D2" t="s">
        <v>0</v>
      </c>
      <c r="E2">
        <v>45</v>
      </c>
      <c r="H2" t="s">
        <v>5</v>
      </c>
      <c r="I2">
        <v>30</v>
      </c>
      <c r="K2" s="13" t="s">
        <v>17</v>
      </c>
      <c r="L2" s="14">
        <v>4800</v>
      </c>
    </row>
    <row r="3" spans="1:13" ht="15.75" thickBot="1" x14ac:dyDescent="0.3">
      <c r="A3" t="s">
        <v>3</v>
      </c>
      <c r="D3" t="s">
        <v>1</v>
      </c>
      <c r="E3">
        <v>5</v>
      </c>
      <c r="H3" t="s">
        <v>6</v>
      </c>
      <c r="I3">
        <v>10</v>
      </c>
    </row>
    <row r="4" spans="1:13" ht="15.75" thickBot="1" x14ac:dyDescent="0.3">
      <c r="D4" s="11" t="s">
        <v>4</v>
      </c>
      <c r="E4" s="12">
        <f>E2+E3</f>
        <v>50</v>
      </c>
      <c r="H4" t="s">
        <v>4</v>
      </c>
      <c r="I4" s="11">
        <v>40</v>
      </c>
    </row>
    <row r="5" spans="1:13" x14ac:dyDescent="0.25">
      <c r="H5" s="28" t="s">
        <v>42</v>
      </c>
      <c r="I5">
        <v>100</v>
      </c>
    </row>
    <row r="6" spans="1:13" ht="15.75" thickBot="1" x14ac:dyDescent="0.3"/>
    <row r="7" spans="1:13" x14ac:dyDescent="0.25">
      <c r="A7" s="3" t="s">
        <v>11</v>
      </c>
      <c r="B7" s="4" t="s">
        <v>22</v>
      </c>
      <c r="C7" s="4" t="s">
        <v>7</v>
      </c>
      <c r="D7" s="4" t="s">
        <v>20</v>
      </c>
      <c r="E7" s="4" t="s">
        <v>21</v>
      </c>
      <c r="F7" s="4" t="s">
        <v>8</v>
      </c>
      <c r="G7" s="4"/>
      <c r="H7" s="4" t="s">
        <v>9</v>
      </c>
      <c r="I7" s="4" t="s">
        <v>23</v>
      </c>
      <c r="J7" s="4"/>
      <c r="K7" s="4"/>
      <c r="L7" s="4"/>
      <c r="M7" s="5"/>
    </row>
    <row r="8" spans="1:13" x14ac:dyDescent="0.25">
      <c r="A8" s="6" t="s">
        <v>18</v>
      </c>
      <c r="B8">
        <v>28</v>
      </c>
      <c r="C8" s="15">
        <f>771820</f>
        <v>771820</v>
      </c>
      <c r="D8" s="16">
        <f>128438</f>
        <v>128438</v>
      </c>
      <c r="E8" s="16">
        <f>8500</f>
        <v>8500</v>
      </c>
      <c r="F8" s="15">
        <f>C8+D8+E8</f>
        <v>908758</v>
      </c>
      <c r="H8" s="1">
        <f>F8/$L$2</f>
        <v>189.32458333333332</v>
      </c>
      <c r="I8" s="1">
        <f>H8*I2</f>
        <v>5679.7374999999993</v>
      </c>
      <c r="M8" s="7"/>
    </row>
    <row r="9" spans="1:13" x14ac:dyDescent="0.25">
      <c r="A9" s="6" t="s">
        <v>19</v>
      </c>
      <c r="B9">
        <v>15</v>
      </c>
      <c r="C9" s="15">
        <v>968640</v>
      </c>
      <c r="D9" s="16">
        <v>147625</v>
      </c>
      <c r="E9" s="16">
        <v>17000</v>
      </c>
      <c r="F9" s="15">
        <f>C9+D9+E9</f>
        <v>1133265</v>
      </c>
      <c r="H9" s="1">
        <f>F9/$L$2</f>
        <v>236.09687500000001</v>
      </c>
      <c r="I9" s="1">
        <f>H9*I3</f>
        <v>2360.96875</v>
      </c>
      <c r="M9" s="7"/>
    </row>
    <row r="10" spans="1:13" x14ac:dyDescent="0.25">
      <c r="A10" s="6" t="s">
        <v>16</v>
      </c>
      <c r="J10" s="1"/>
      <c r="M10" s="7"/>
    </row>
    <row r="11" spans="1:13" x14ac:dyDescent="0.25">
      <c r="A11" s="6"/>
      <c r="H11" s="28" t="s">
        <v>41</v>
      </c>
      <c r="I11" s="1">
        <f>I8+I9</f>
        <v>8040.7062499999993</v>
      </c>
      <c r="J11" s="1"/>
      <c r="K11" s="180">
        <f>I11*$L$2</f>
        <v>38595390</v>
      </c>
      <c r="L11" s="180"/>
      <c r="M11" s="7"/>
    </row>
    <row r="12" spans="1:13" x14ac:dyDescent="0.25">
      <c r="A12" s="6"/>
      <c r="H12" s="28" t="s">
        <v>24</v>
      </c>
      <c r="I12" s="1">
        <f>I11*(I5/I4)</f>
        <v>20101.765625</v>
      </c>
      <c r="J12" s="1"/>
      <c r="K12" s="180">
        <f>I12*$L$2</f>
        <v>96488475</v>
      </c>
      <c r="L12" s="180"/>
      <c r="M12" s="7"/>
    </row>
    <row r="13" spans="1:13" ht="15.75" thickBot="1" x14ac:dyDescent="0.3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10"/>
    </row>
    <row r="16" spans="1:13" ht="15.75" thickBot="1" x14ac:dyDescent="0.3"/>
    <row r="17" spans="1:14" x14ac:dyDescent="0.25">
      <c r="A17" s="3" t="s">
        <v>10</v>
      </c>
      <c r="B17" s="4" t="s">
        <v>14</v>
      </c>
      <c r="C17" s="4" t="s">
        <v>25</v>
      </c>
      <c r="D17" s="4" t="s">
        <v>20</v>
      </c>
      <c r="E17" s="4" t="s">
        <v>26</v>
      </c>
      <c r="F17" s="4"/>
      <c r="G17" s="4"/>
      <c r="H17" s="4" t="s">
        <v>9</v>
      </c>
      <c r="I17" s="4" t="s">
        <v>33</v>
      </c>
      <c r="J17" s="4"/>
      <c r="K17" s="4"/>
      <c r="L17" s="4"/>
      <c r="M17" s="5"/>
    </row>
    <row r="18" spans="1:14" x14ac:dyDescent="0.25">
      <c r="A18" s="6" t="s">
        <v>13</v>
      </c>
      <c r="B18" s="15">
        <v>2656500</v>
      </c>
      <c r="C18" s="19">
        <v>0.5</v>
      </c>
      <c r="D18" s="15">
        <f>504736/2</f>
        <v>252368</v>
      </c>
      <c r="E18" s="15">
        <f>(B18*C18)+D18</f>
        <v>1580618</v>
      </c>
      <c r="H18" s="1">
        <f>E18/$L$2</f>
        <v>329.29541666666665</v>
      </c>
      <c r="I18" s="1">
        <f>H18/$E$2</f>
        <v>7.3176759259259256</v>
      </c>
      <c r="J18" s="17"/>
      <c r="K18" s="17"/>
      <c r="L18" s="1"/>
      <c r="M18" s="22"/>
      <c r="N18" s="1"/>
    </row>
    <row r="19" spans="1:14" ht="15.75" thickBot="1" x14ac:dyDescent="0.3">
      <c r="A19" s="6" t="s">
        <v>15</v>
      </c>
      <c r="B19" s="15">
        <v>2656500</v>
      </c>
      <c r="C19" s="19">
        <v>0.5</v>
      </c>
      <c r="D19" s="15">
        <f>504736/2</f>
        <v>252368</v>
      </c>
      <c r="E19" s="15">
        <f>(B19*C19)+D19</f>
        <v>1580618</v>
      </c>
      <c r="H19" s="1">
        <f>E19/$L$2</f>
        <v>329.29541666666665</v>
      </c>
      <c r="I19" s="1">
        <f>H19/$E$2</f>
        <v>7.3176759259259256</v>
      </c>
      <c r="J19" s="17"/>
      <c r="K19" s="17"/>
      <c r="L19" s="1"/>
      <c r="M19" s="22"/>
      <c r="N19" s="1"/>
    </row>
    <row r="20" spans="1:14" ht="15.75" thickBot="1" x14ac:dyDescent="0.3">
      <c r="A20" s="6"/>
      <c r="B20" s="17"/>
      <c r="D20" s="16"/>
      <c r="E20" s="20">
        <f>SUM(E18:E19)</f>
        <v>3161236</v>
      </c>
      <c r="H20" s="2">
        <f>SUM(H18:H19)</f>
        <v>658.59083333333331</v>
      </c>
      <c r="I20" s="2">
        <f>SUM(I18:I19)</f>
        <v>14.635351851851851</v>
      </c>
      <c r="J20" s="17"/>
      <c r="K20" s="17"/>
      <c r="L20" s="1"/>
      <c r="M20" s="22"/>
      <c r="N20" s="1"/>
    </row>
    <row r="21" spans="1:14" ht="15.75" thickBot="1" x14ac:dyDescent="0.3">
      <c r="A21" s="6"/>
      <c r="D21" s="16"/>
      <c r="E21" s="16"/>
      <c r="H21" s="1"/>
      <c r="I21" s="1"/>
      <c r="J21" s="18"/>
      <c r="K21" s="1"/>
      <c r="L21" s="1"/>
      <c r="M21" s="22"/>
      <c r="N21" s="21"/>
    </row>
    <row r="22" spans="1:14" x14ac:dyDescent="0.25">
      <c r="A22" s="6" t="s">
        <v>27</v>
      </c>
      <c r="D22" s="16"/>
      <c r="E22" s="16"/>
      <c r="H22" s="1"/>
      <c r="I22" s="1"/>
      <c r="M22" s="7"/>
      <c r="N22" s="1"/>
    </row>
    <row r="23" spans="1:14" x14ac:dyDescent="0.25">
      <c r="A23" s="6"/>
      <c r="B23" t="s">
        <v>28</v>
      </c>
      <c r="C23" t="s">
        <v>29</v>
      </c>
      <c r="D23" s="16" t="s">
        <v>30</v>
      </c>
      <c r="E23" s="16" t="s">
        <v>31</v>
      </c>
      <c r="H23" s="1"/>
      <c r="I23" s="1"/>
      <c r="M23" s="7"/>
    </row>
    <row r="24" spans="1:14" x14ac:dyDescent="0.25">
      <c r="A24" s="6" t="s">
        <v>13</v>
      </c>
      <c r="B24" s="15">
        <v>1088640</v>
      </c>
      <c r="C24" s="15">
        <v>1088640</v>
      </c>
      <c r="D24" s="15">
        <v>117810</v>
      </c>
      <c r="E24" s="15">
        <v>1569194</v>
      </c>
      <c r="F24" s="24" t="s">
        <v>34</v>
      </c>
      <c r="H24" s="1">
        <f>E24/L2</f>
        <v>326.91541666666666</v>
      </c>
      <c r="I24" s="1">
        <f>H24/E2</f>
        <v>7.2647870370370367</v>
      </c>
      <c r="M24" s="7"/>
    </row>
    <row r="25" spans="1:14" ht="15.75" thickBot="1" x14ac:dyDescent="0.3">
      <c r="A25" s="6" t="s">
        <v>32</v>
      </c>
      <c r="B25" s="15">
        <v>1088640</v>
      </c>
      <c r="C25" s="15">
        <v>1088640</v>
      </c>
      <c r="D25" s="15">
        <v>117810</v>
      </c>
      <c r="E25" s="15">
        <v>1569194</v>
      </c>
      <c r="F25" s="24" t="s">
        <v>34</v>
      </c>
      <c r="H25" s="1">
        <f>E25/L2</f>
        <v>326.91541666666666</v>
      </c>
      <c r="I25" s="1">
        <f>H25/E2</f>
        <v>7.2647870370370367</v>
      </c>
      <c r="M25" s="7"/>
    </row>
    <row r="26" spans="1:14" ht="15.75" thickBot="1" x14ac:dyDescent="0.3">
      <c r="A26" s="6"/>
      <c r="E26" s="20">
        <f>SUM(E24:E25)</f>
        <v>3138388</v>
      </c>
      <c r="H26" s="2">
        <f>SUM(H24:H25)</f>
        <v>653.83083333333332</v>
      </c>
      <c r="I26" s="2">
        <f>SUM(I24:I25)</f>
        <v>14.529574074074073</v>
      </c>
      <c r="M26" s="7"/>
    </row>
    <row r="27" spans="1:14" x14ac:dyDescent="0.25">
      <c r="A27" s="6"/>
      <c r="M27" s="7"/>
    </row>
    <row r="28" spans="1:14" x14ac:dyDescent="0.25">
      <c r="A28" s="6" t="s">
        <v>35</v>
      </c>
      <c r="M28" s="7"/>
    </row>
    <row r="29" spans="1:14" x14ac:dyDescent="0.25">
      <c r="A29" s="6" t="s">
        <v>12</v>
      </c>
      <c r="M29" s="7"/>
    </row>
    <row r="30" spans="1:14" x14ac:dyDescent="0.25">
      <c r="A30" s="6"/>
      <c r="M30" s="7"/>
    </row>
    <row r="31" spans="1:14" x14ac:dyDescent="0.25">
      <c r="A31" s="6"/>
      <c r="M31" s="7"/>
    </row>
    <row r="32" spans="1:14" x14ac:dyDescent="0.25">
      <c r="A32" s="6"/>
      <c r="M32" s="7"/>
    </row>
    <row r="33" spans="1:13" x14ac:dyDescent="0.25">
      <c r="A33" s="6"/>
      <c r="M33" s="7"/>
    </row>
    <row r="34" spans="1:13" x14ac:dyDescent="0.25">
      <c r="A34" s="6"/>
      <c r="M34" s="7"/>
    </row>
    <row r="35" spans="1:13" ht="15.75" thickBot="1" x14ac:dyDescent="0.3">
      <c r="A35" s="6"/>
      <c r="M35" s="7"/>
    </row>
    <row r="36" spans="1:13" ht="15.75" thickBot="1" x14ac:dyDescent="0.3">
      <c r="A36" s="6"/>
      <c r="H36" s="2">
        <f>H20+H26</f>
        <v>1312.4216666666666</v>
      </c>
      <c r="K36" s="180">
        <f>H36*L2</f>
        <v>6299624</v>
      </c>
      <c r="L36" s="180"/>
      <c r="M36" s="7"/>
    </row>
    <row r="37" spans="1:13" ht="15.75" thickBot="1" x14ac:dyDescent="0.3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10"/>
    </row>
  </sheetData>
  <mergeCells count="3">
    <mergeCell ref="K12:L12"/>
    <mergeCell ref="K11:L11"/>
    <mergeCell ref="K36:L36"/>
  </mergeCells>
  <pageMargins left="0.7" right="0.7" top="0.75" bottom="0.75" header="0.3" footer="0.3"/>
  <pageSetup paperSize="9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AC63C-6100-4018-9A3B-5EA05BF05ECB}">
  <dimension ref="A1:N37"/>
  <sheetViews>
    <sheetView workbookViewId="0">
      <selection activeCell="A46" sqref="A46"/>
    </sheetView>
  </sheetViews>
  <sheetFormatPr baseColWidth="10" defaultColWidth="11.42578125" defaultRowHeight="15" x14ac:dyDescent="0.25"/>
  <cols>
    <col min="1" max="1" width="19.42578125" customWidth="1"/>
    <col min="2" max="2" width="19.7109375" customWidth="1"/>
    <col min="3" max="3" width="17.85546875" customWidth="1"/>
    <col min="4" max="4" width="15.85546875" customWidth="1"/>
    <col min="5" max="5" width="15.85546875" bestFit="1" customWidth="1"/>
    <col min="6" max="6" width="14.42578125" customWidth="1"/>
    <col min="7" max="7" width="17" bestFit="1" customWidth="1"/>
    <col min="9" max="9" width="15.85546875" customWidth="1"/>
    <col min="10" max="10" width="15" customWidth="1"/>
  </cols>
  <sheetData>
    <row r="1" spans="1:13" ht="15.75" thickBot="1" x14ac:dyDescent="0.3"/>
    <row r="2" spans="1:13" ht="15.75" thickBot="1" x14ac:dyDescent="0.3">
      <c r="A2" t="s">
        <v>2</v>
      </c>
      <c r="D2" t="s">
        <v>0</v>
      </c>
      <c r="E2">
        <v>45</v>
      </c>
      <c r="H2" t="s">
        <v>5</v>
      </c>
      <c r="I2">
        <v>30</v>
      </c>
      <c r="K2" s="13" t="s">
        <v>17</v>
      </c>
      <c r="L2" s="14">
        <v>4800</v>
      </c>
    </row>
    <row r="3" spans="1:13" ht="15.75" thickBot="1" x14ac:dyDescent="0.3">
      <c r="A3" t="s">
        <v>3</v>
      </c>
      <c r="D3" t="s">
        <v>1</v>
      </c>
      <c r="E3">
        <v>5</v>
      </c>
      <c r="H3" t="s">
        <v>6</v>
      </c>
      <c r="I3">
        <v>10</v>
      </c>
    </row>
    <row r="4" spans="1:13" ht="15.75" thickBot="1" x14ac:dyDescent="0.3">
      <c r="D4" s="11" t="s">
        <v>4</v>
      </c>
      <c r="E4" s="12">
        <f>E2+E3</f>
        <v>50</v>
      </c>
      <c r="H4" t="s">
        <v>4</v>
      </c>
      <c r="I4" s="11">
        <v>40</v>
      </c>
    </row>
    <row r="5" spans="1:13" x14ac:dyDescent="0.25">
      <c r="H5" s="28" t="s">
        <v>42</v>
      </c>
      <c r="I5">
        <v>100</v>
      </c>
    </row>
    <row r="6" spans="1:13" ht="15.75" thickBot="1" x14ac:dyDescent="0.3"/>
    <row r="7" spans="1:13" x14ac:dyDescent="0.25">
      <c r="A7" s="3" t="s">
        <v>11</v>
      </c>
      <c r="B7" s="4" t="s">
        <v>22</v>
      </c>
      <c r="C7" s="4" t="s">
        <v>7</v>
      </c>
      <c r="D7" s="4" t="s">
        <v>20</v>
      </c>
      <c r="E7" s="4" t="s">
        <v>21</v>
      </c>
      <c r="F7" s="4" t="s">
        <v>8</v>
      </c>
      <c r="G7" s="4"/>
      <c r="H7" s="4" t="s">
        <v>9</v>
      </c>
      <c r="I7" s="4" t="s">
        <v>23</v>
      </c>
      <c r="J7" s="4"/>
      <c r="K7" s="4"/>
      <c r="L7" s="4"/>
      <c r="M7" s="5"/>
    </row>
    <row r="8" spans="1:13" x14ac:dyDescent="0.25">
      <c r="A8" s="6" t="s">
        <v>18</v>
      </c>
      <c r="C8" s="15"/>
      <c r="D8" s="16"/>
      <c r="E8" s="16"/>
      <c r="F8" s="15"/>
      <c r="H8" s="1">
        <v>101</v>
      </c>
      <c r="I8" s="1">
        <f>H8*I2</f>
        <v>3030</v>
      </c>
      <c r="M8" s="7"/>
    </row>
    <row r="9" spans="1:13" x14ac:dyDescent="0.25">
      <c r="A9" s="6" t="s">
        <v>19</v>
      </c>
      <c r="C9" s="15"/>
      <c r="D9" s="16"/>
      <c r="E9" s="16"/>
      <c r="F9" s="15"/>
      <c r="H9" s="1">
        <v>125</v>
      </c>
      <c r="I9" s="1">
        <f>H9*I3</f>
        <v>1250</v>
      </c>
      <c r="K9" s="24" t="s">
        <v>36</v>
      </c>
      <c r="L9" s="24"/>
      <c r="M9" s="25"/>
    </row>
    <row r="10" spans="1:13" x14ac:dyDescent="0.25">
      <c r="A10" s="6" t="s">
        <v>16</v>
      </c>
      <c r="J10" s="1"/>
      <c r="M10" s="7"/>
    </row>
    <row r="11" spans="1:13" x14ac:dyDescent="0.25">
      <c r="A11" s="6"/>
      <c r="H11" s="28" t="s">
        <v>41</v>
      </c>
      <c r="I11" s="1">
        <f>I8+I9</f>
        <v>4280</v>
      </c>
      <c r="J11" s="1"/>
      <c r="K11" s="180">
        <f>I11*L2</f>
        <v>20544000</v>
      </c>
      <c r="L11" s="180"/>
      <c r="M11" s="7"/>
    </row>
    <row r="12" spans="1:13" x14ac:dyDescent="0.25">
      <c r="A12" s="6"/>
      <c r="H12" s="28" t="s">
        <v>24</v>
      </c>
      <c r="I12" s="1">
        <f>I11*(I5/I4)</f>
        <v>10700</v>
      </c>
      <c r="J12" s="1"/>
      <c r="K12" s="181">
        <f>I12*L2</f>
        <v>51360000</v>
      </c>
      <c r="L12" s="182"/>
      <c r="M12" s="7"/>
    </row>
    <row r="13" spans="1:13" ht="15.75" thickBot="1" x14ac:dyDescent="0.3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10"/>
    </row>
    <row r="16" spans="1:13" ht="15.75" thickBot="1" x14ac:dyDescent="0.3"/>
    <row r="17" spans="1:14" x14ac:dyDescent="0.25">
      <c r="A17" s="3" t="s">
        <v>10</v>
      </c>
      <c r="B17" s="4" t="s">
        <v>14</v>
      </c>
      <c r="C17" s="4" t="s">
        <v>25</v>
      </c>
      <c r="D17" s="4" t="s">
        <v>20</v>
      </c>
      <c r="E17" s="4" t="s">
        <v>37</v>
      </c>
      <c r="F17" s="4"/>
      <c r="G17" s="4"/>
      <c r="H17" s="4" t="s">
        <v>9</v>
      </c>
      <c r="I17" s="4" t="s">
        <v>33</v>
      </c>
      <c r="J17" s="4"/>
      <c r="K17" s="4"/>
      <c r="L17" s="4"/>
      <c r="M17" s="5"/>
    </row>
    <row r="18" spans="1:14" x14ac:dyDescent="0.25">
      <c r="A18" s="6" t="s">
        <v>13</v>
      </c>
      <c r="B18" s="1">
        <v>615</v>
      </c>
      <c r="C18" s="23"/>
      <c r="D18" s="1">
        <v>117</v>
      </c>
      <c r="E18" s="1">
        <v>145</v>
      </c>
      <c r="H18" s="1">
        <f>B18+D18+E18</f>
        <v>877</v>
      </c>
      <c r="I18" s="1">
        <f>H18/$E$2</f>
        <v>19.488888888888887</v>
      </c>
      <c r="J18" s="17"/>
      <c r="K18" s="17"/>
      <c r="L18" s="1"/>
      <c r="M18" s="22"/>
      <c r="N18" s="1"/>
    </row>
    <row r="19" spans="1:14" ht="15.75" thickBot="1" x14ac:dyDescent="0.3">
      <c r="A19" s="6" t="s">
        <v>15</v>
      </c>
      <c r="B19" s="1">
        <v>615</v>
      </c>
      <c r="C19" s="23"/>
      <c r="D19" s="1">
        <v>117</v>
      </c>
      <c r="E19" s="1">
        <v>145</v>
      </c>
      <c r="H19" s="1">
        <f>B19+D19+E19</f>
        <v>877</v>
      </c>
      <c r="I19" s="1">
        <f>H19/$E$2</f>
        <v>19.488888888888887</v>
      </c>
      <c r="J19" s="17"/>
      <c r="K19" s="17"/>
      <c r="L19" s="1"/>
      <c r="M19" s="22"/>
      <c r="N19" s="1"/>
    </row>
    <row r="20" spans="1:14" ht="15.75" thickBot="1" x14ac:dyDescent="0.3">
      <c r="A20" s="6"/>
      <c r="B20" s="17"/>
      <c r="D20" s="16"/>
      <c r="E20" s="16"/>
      <c r="H20" s="1"/>
      <c r="I20" s="2">
        <f>SUM(I18:I19)</f>
        <v>38.977777777777774</v>
      </c>
      <c r="J20" s="17"/>
      <c r="K20" s="17"/>
      <c r="L20" s="1"/>
      <c r="M20" s="22"/>
      <c r="N20" s="1"/>
    </row>
    <row r="21" spans="1:14" ht="15.75" thickBot="1" x14ac:dyDescent="0.3">
      <c r="A21" s="6"/>
      <c r="D21" s="16"/>
      <c r="E21" s="16"/>
      <c r="H21" s="1"/>
      <c r="I21" s="1"/>
      <c r="J21" s="18"/>
      <c r="K21" s="1"/>
      <c r="L21" s="1"/>
      <c r="M21" s="22"/>
      <c r="N21" s="21"/>
    </row>
    <row r="22" spans="1:14" x14ac:dyDescent="0.25">
      <c r="A22" s="6" t="s">
        <v>27</v>
      </c>
      <c r="D22" s="16"/>
      <c r="E22" s="16"/>
      <c r="H22" s="1"/>
      <c r="I22" s="1"/>
      <c r="M22" s="7"/>
      <c r="N22" s="1"/>
    </row>
    <row r="23" spans="1:14" x14ac:dyDescent="0.25">
      <c r="A23" s="6"/>
      <c r="B23" t="s">
        <v>38</v>
      </c>
      <c r="C23" t="s">
        <v>29</v>
      </c>
      <c r="D23" s="16" t="s">
        <v>39</v>
      </c>
      <c r="E23" s="16" t="s">
        <v>29</v>
      </c>
      <c r="F23" t="s">
        <v>30</v>
      </c>
      <c r="G23" t="s">
        <v>40</v>
      </c>
      <c r="H23" s="1"/>
      <c r="I23" s="1"/>
      <c r="M23" s="7"/>
    </row>
    <row r="24" spans="1:14" x14ac:dyDescent="0.25">
      <c r="A24" s="6" t="s">
        <v>13</v>
      </c>
      <c r="B24" s="1">
        <v>108</v>
      </c>
      <c r="C24" s="1">
        <v>216</v>
      </c>
      <c r="D24" s="1">
        <v>1026</v>
      </c>
      <c r="E24" s="1">
        <v>216</v>
      </c>
      <c r="F24" s="1">
        <v>185</v>
      </c>
      <c r="G24" s="1">
        <v>145</v>
      </c>
      <c r="H24" s="1">
        <f>B24+C24+D24+E24+F24+G24</f>
        <v>1896</v>
      </c>
      <c r="I24" s="1">
        <f>H24/E2</f>
        <v>42.133333333333333</v>
      </c>
      <c r="M24" s="7"/>
    </row>
    <row r="25" spans="1:14" ht="15.75" thickBot="1" x14ac:dyDescent="0.3">
      <c r="A25" s="6" t="s">
        <v>32</v>
      </c>
      <c r="B25" s="1">
        <v>108</v>
      </c>
      <c r="C25" s="1">
        <v>216</v>
      </c>
      <c r="D25" s="1">
        <v>1026</v>
      </c>
      <c r="E25" s="1">
        <v>216</v>
      </c>
      <c r="F25" s="1">
        <v>185</v>
      </c>
      <c r="G25" s="1">
        <v>145</v>
      </c>
      <c r="H25" s="1">
        <f>B25+C25+D25+E25+F25+G25</f>
        <v>1896</v>
      </c>
      <c r="I25" s="1">
        <f>H25/E2</f>
        <v>42.133333333333333</v>
      </c>
      <c r="M25" s="7"/>
    </row>
    <row r="26" spans="1:14" ht="15.75" thickBot="1" x14ac:dyDescent="0.3">
      <c r="A26" s="6"/>
      <c r="B26" s="1"/>
      <c r="C26" s="1"/>
      <c r="D26" s="1"/>
      <c r="E26" s="1"/>
      <c r="F26" s="1"/>
      <c r="G26" s="1"/>
      <c r="H26" s="1"/>
      <c r="I26" s="2">
        <f>SUM(I24:I25)</f>
        <v>84.266666666666666</v>
      </c>
      <c r="M26" s="7"/>
    </row>
    <row r="27" spans="1:14" x14ac:dyDescent="0.25">
      <c r="A27" s="6"/>
      <c r="M27" s="7"/>
    </row>
    <row r="28" spans="1:14" x14ac:dyDescent="0.25">
      <c r="A28" s="6" t="s">
        <v>35</v>
      </c>
      <c r="M28" s="7"/>
    </row>
    <row r="29" spans="1:14" x14ac:dyDescent="0.25">
      <c r="A29" s="6" t="s">
        <v>12</v>
      </c>
      <c r="M29" s="7"/>
    </row>
    <row r="30" spans="1:14" x14ac:dyDescent="0.25">
      <c r="A30" s="6"/>
      <c r="M30" s="7"/>
    </row>
    <row r="31" spans="1:14" x14ac:dyDescent="0.25">
      <c r="A31" s="6"/>
      <c r="M31" s="7"/>
    </row>
    <row r="32" spans="1:14" x14ac:dyDescent="0.25">
      <c r="A32" s="6"/>
      <c r="M32" s="7"/>
    </row>
    <row r="33" spans="1:13" x14ac:dyDescent="0.25">
      <c r="A33" s="6"/>
      <c r="M33" s="7"/>
    </row>
    <row r="34" spans="1:13" x14ac:dyDescent="0.25">
      <c r="A34" s="6"/>
      <c r="M34" s="7"/>
    </row>
    <row r="35" spans="1:13" x14ac:dyDescent="0.25">
      <c r="A35" s="6"/>
      <c r="M35" s="7"/>
    </row>
    <row r="36" spans="1:13" x14ac:dyDescent="0.25">
      <c r="A36" s="6"/>
      <c r="M36" s="7"/>
    </row>
    <row r="37" spans="1:13" ht="15.75" thickBot="1" x14ac:dyDescent="0.3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10"/>
    </row>
  </sheetData>
  <mergeCells count="2">
    <mergeCell ref="K11:L11"/>
    <mergeCell ref="K12:L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Work Sheet</vt:lpstr>
      <vt:lpstr>Attendees</vt:lpstr>
      <vt:lpstr>Invoiced</vt:lpstr>
      <vt:lpstr>Transfers</vt:lpstr>
      <vt:lpstr>Hyatt Regency</vt:lpstr>
      <vt:lpstr>Las Americas CTG</vt:lpstr>
      <vt:lpstr>Hotel Caribe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Cook</dc:creator>
  <cp:lastModifiedBy>Sophie Mancebo</cp:lastModifiedBy>
  <dcterms:created xsi:type="dcterms:W3CDTF">2022-11-28T19:35:12Z</dcterms:created>
  <dcterms:modified xsi:type="dcterms:W3CDTF">2023-03-03T12:56:53Z</dcterms:modified>
</cp:coreProperties>
</file>