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fileSharing userName="David Cook" algorithmName="SHA-512" hashValue="40gjIdKAakXMfIfefwQmV7upTnHofR4tNkn6mUCqENwo31uxG1GHhx2Lp+fo1TzDghGTO4zjrP0sVm3DwYPu3Q==" saltValue="YPn70nMrq4yzNcxPPBcxF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hie Mancebo\SCN Administrative Dropbox\Sophie Mancebo\Conferences-AGM\Conference\2023 Regional - CTG\"/>
    </mc:Choice>
  </mc:AlternateContent>
  <xr:revisionPtr revIDLastSave="0" documentId="13_ncr:10001_{84E233E9-9F0B-4DD2-8BEE-46F4B054E4D3}" xr6:coauthVersionLast="47" xr6:coauthVersionMax="47" xr10:uidLastSave="{00000000-0000-0000-0000-000000000000}"/>
  <bookViews>
    <workbookView xWindow="-23148" yWindow="-108" windowWidth="23256" windowHeight="12576" activeTab="2" xr2:uid="{35D337AB-082D-427A-8BF4-015BCA5955C9}"/>
  </bookViews>
  <sheets>
    <sheet name="Work Sheet" sheetId="3" r:id="rId1"/>
    <sheet name="Attendees" sheetId="6" r:id="rId2"/>
    <sheet name="Invoiced" sheetId="7" r:id="rId3"/>
    <sheet name="Transfers" sheetId="8" r:id="rId4"/>
    <sheet name="Hyatt Regency" sheetId="5" r:id="rId5"/>
    <sheet name="Las Americas CTG" sheetId="2" r:id="rId6"/>
    <sheet name="Hotel Caribe" sheetId="4" r:id="rId7"/>
  </sheets>
  <definedNames>
    <definedName name="_xlnm._FilterDatabase" localSheetId="0" hidden="1">'Work Sheet'!$A$1:$L$58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7" l="1"/>
  <c r="L18" i="7"/>
  <c r="O18" i="7" s="1"/>
  <c r="V42" i="6"/>
  <c r="F62" i="6" s="1"/>
  <c r="U42" i="6"/>
  <c r="F61" i="6" s="1"/>
  <c r="T42" i="6"/>
  <c r="F60" i="6" s="1"/>
  <c r="S42" i="6"/>
  <c r="F59" i="6" s="1"/>
  <c r="R42" i="6"/>
  <c r="F58" i="6" s="1"/>
  <c r="Q42" i="6"/>
  <c r="F57" i="6" s="1"/>
  <c r="S34" i="6"/>
  <c r="E59" i="6" s="1"/>
  <c r="S26" i="6"/>
  <c r="S50" i="6" s="1"/>
  <c r="H12" i="7"/>
  <c r="L11" i="7"/>
  <c r="O21" i="7"/>
  <c r="O20" i="7"/>
  <c r="O19" i="7"/>
  <c r="K10" i="7"/>
  <c r="H10" i="7"/>
  <c r="V34" i="6"/>
  <c r="E62" i="6" s="1"/>
  <c r="U34" i="6"/>
  <c r="E61" i="6" s="1"/>
  <c r="T34" i="6"/>
  <c r="E60" i="6" s="1"/>
  <c r="R34" i="6"/>
  <c r="E58" i="6" s="1"/>
  <c r="Q34" i="6"/>
  <c r="E57" i="6" s="1"/>
  <c r="B59" i="6" l="1"/>
  <c r="C59" i="6"/>
  <c r="H59" i="6" s="1"/>
  <c r="L9" i="7"/>
  <c r="K9" i="7"/>
  <c r="H9" i="7"/>
  <c r="L6" i="7"/>
  <c r="L7" i="7"/>
  <c r="L3" i="7"/>
  <c r="V26" i="6"/>
  <c r="V50" i="6" s="1"/>
  <c r="U26" i="6"/>
  <c r="U50" i="6" s="1"/>
  <c r="T26" i="6"/>
  <c r="T50" i="6" s="1"/>
  <c r="R26" i="6"/>
  <c r="R50" i="6" s="1"/>
  <c r="Q26" i="6"/>
  <c r="Q50" i="6" s="1"/>
  <c r="C58" i="6" l="1"/>
  <c r="H58" i="6" s="1"/>
  <c r="B58" i="6"/>
  <c r="C61" i="6"/>
  <c r="H61" i="6" s="1"/>
  <c r="B61" i="6"/>
  <c r="C62" i="6"/>
  <c r="H62" i="6" s="1"/>
  <c r="B62" i="6"/>
  <c r="C60" i="6"/>
  <c r="H60" i="6" s="1"/>
  <c r="B60" i="6"/>
  <c r="C57" i="6"/>
  <c r="H57" i="6" s="1"/>
  <c r="B57" i="6"/>
  <c r="O22" i="7" l="1"/>
  <c r="O17" i="7"/>
  <c r="O16" i="7"/>
  <c r="O15" i="7"/>
  <c r="O14" i="7"/>
  <c r="O13" i="7"/>
  <c r="O12" i="7"/>
  <c r="O11" i="7"/>
  <c r="O10" i="7"/>
  <c r="O9" i="7"/>
  <c r="O8" i="7"/>
  <c r="O7" i="7"/>
  <c r="O6" i="7"/>
  <c r="O4" i="7"/>
  <c r="O2" i="7"/>
  <c r="H3" i="7"/>
  <c r="H26" i="7" s="1"/>
  <c r="N26" i="7"/>
  <c r="M26" i="7"/>
  <c r="L26" i="7"/>
  <c r="K26" i="7"/>
  <c r="J26" i="7"/>
  <c r="I26" i="7"/>
  <c r="O3" i="7" l="1"/>
  <c r="O26" i="7" s="1"/>
  <c r="J28" i="7"/>
  <c r="I29" i="5"/>
  <c r="H29" i="5"/>
  <c r="I9" i="5"/>
  <c r="I8" i="5"/>
  <c r="H25" i="5"/>
  <c r="I25" i="5" s="1"/>
  <c r="H24" i="5"/>
  <c r="I24" i="5" s="1"/>
  <c r="H19" i="5"/>
  <c r="I19" i="5" s="1"/>
  <c r="H18" i="5"/>
  <c r="I18" i="5" s="1"/>
  <c r="E4" i="5"/>
  <c r="K12" i="4"/>
  <c r="I12" i="4"/>
  <c r="H25" i="4"/>
  <c r="I25" i="4" s="1"/>
  <c r="H24" i="4"/>
  <c r="I24" i="4" s="1"/>
  <c r="H19" i="4"/>
  <c r="I19" i="4" s="1"/>
  <c r="H18" i="4"/>
  <c r="I9" i="4"/>
  <c r="I8" i="4"/>
  <c r="E4" i="4"/>
  <c r="H25" i="2"/>
  <c r="I25" i="2" s="1"/>
  <c r="H24" i="2"/>
  <c r="I24" i="2" s="1"/>
  <c r="E26" i="2"/>
  <c r="D19" i="2"/>
  <c r="E19" i="2" s="1"/>
  <c r="H19" i="2" s="1"/>
  <c r="I19" i="2" s="1"/>
  <c r="D18" i="2"/>
  <c r="E18" i="2" s="1"/>
  <c r="F9" i="2"/>
  <c r="H9" i="2" s="1"/>
  <c r="I9" i="2" s="1"/>
  <c r="E8" i="2"/>
  <c r="D8" i="2"/>
  <c r="C8" i="2"/>
  <c r="E4" i="2"/>
  <c r="I26" i="5" l="1"/>
  <c r="I20" i="5"/>
  <c r="I11" i="5"/>
  <c r="I12" i="5" s="1"/>
  <c r="H26" i="2"/>
  <c r="I26" i="2"/>
  <c r="E20" i="2"/>
  <c r="H18" i="2"/>
  <c r="I11" i="4"/>
  <c r="K11" i="4" s="1"/>
  <c r="I18" i="4"/>
  <c r="I20" i="4" s="1"/>
  <c r="I26" i="4"/>
  <c r="F8" i="2"/>
  <c r="H8" i="2" s="1"/>
  <c r="I8" i="2" s="1"/>
  <c r="I11" i="2" s="1"/>
  <c r="K11" i="2" l="1"/>
  <c r="I12" i="2"/>
  <c r="K12" i="2" s="1"/>
  <c r="I18" i="2"/>
  <c r="I20" i="2" s="1"/>
  <c r="H20" i="2"/>
  <c r="H36" i="2" s="1"/>
  <c r="K36" i="2" s="1"/>
</calcChain>
</file>

<file path=xl/sharedStrings.xml><?xml version="1.0" encoding="utf-8"?>
<sst xmlns="http://schemas.openxmlformats.org/spreadsheetml/2006/main" count="1125" uniqueCount="495">
  <si>
    <t>Attendees</t>
  </si>
  <si>
    <t>Spouses</t>
  </si>
  <si>
    <t xml:space="preserve">Las Americas </t>
  </si>
  <si>
    <t>Cartagena, Colombia</t>
  </si>
  <si>
    <t>Total</t>
  </si>
  <si>
    <t>Single Room</t>
  </si>
  <si>
    <t xml:space="preserve">Double Rm </t>
  </si>
  <si>
    <t>Rate</t>
  </si>
  <si>
    <t>Total / noche</t>
  </si>
  <si>
    <t>Total USD</t>
  </si>
  <si>
    <t>Sala Conferencia</t>
  </si>
  <si>
    <t>HABITACIONES</t>
  </si>
  <si>
    <t>19/Apr</t>
  </si>
  <si>
    <t>20/Apr</t>
  </si>
  <si>
    <t>Sala</t>
  </si>
  <si>
    <t>21/Apr</t>
  </si>
  <si>
    <t>Desayuno incl</t>
  </si>
  <si>
    <t>COP = USD</t>
  </si>
  <si>
    <t>Rm Single</t>
  </si>
  <si>
    <t>Rm Double</t>
  </si>
  <si>
    <t>Impuestos</t>
  </si>
  <si>
    <t>Seguro</t>
  </si>
  <si>
    <t>Rm indicado</t>
  </si>
  <si>
    <t>Total Cost USD</t>
  </si>
  <si>
    <t>Total Room Cost</t>
  </si>
  <si>
    <t>Discount</t>
  </si>
  <si>
    <t>Total Sala</t>
  </si>
  <si>
    <t>Alimentos &amp; Bebidas</t>
  </si>
  <si>
    <t>Coffee AM</t>
  </si>
  <si>
    <t>Coffee PM</t>
  </si>
  <si>
    <t>Mesero</t>
  </si>
  <si>
    <t>A/V Total</t>
  </si>
  <si>
    <t>21/apr</t>
  </si>
  <si>
    <t>total USD X Pax</t>
  </si>
  <si>
    <t>Note: 60 Pax</t>
  </si>
  <si>
    <t>Welcome Cocktail</t>
  </si>
  <si>
    <t>(guess for cost of double room)</t>
  </si>
  <si>
    <t>Video Inc Imp</t>
  </si>
  <si>
    <t>Agua + coffee</t>
  </si>
  <si>
    <t>Almuerzo</t>
  </si>
  <si>
    <t>tip</t>
  </si>
  <si>
    <t>Total Room Cost/day</t>
  </si>
  <si>
    <t>Total Room Nights</t>
  </si>
  <si>
    <t>Name</t>
  </si>
  <si>
    <t>Surname</t>
  </si>
  <si>
    <t>Company</t>
  </si>
  <si>
    <t>Country</t>
  </si>
  <si>
    <t>Work Filter</t>
  </si>
  <si>
    <t>Notes</t>
  </si>
  <si>
    <t>Registered</t>
  </si>
  <si>
    <t>Pending Ctc</t>
  </si>
  <si>
    <t>Will Come</t>
  </si>
  <si>
    <t>Should Come</t>
  </si>
  <si>
    <t>Possible</t>
  </si>
  <si>
    <t>Cannot come</t>
  </si>
  <si>
    <t>Not interested</t>
  </si>
  <si>
    <t>Let's forget</t>
  </si>
  <si>
    <t>maybe</t>
  </si>
  <si>
    <t>Doubtful</t>
  </si>
  <si>
    <t>CTC SCN</t>
  </si>
  <si>
    <t>Note2</t>
  </si>
  <si>
    <t>Note4</t>
  </si>
  <si>
    <t>9 Will come</t>
  </si>
  <si>
    <t>Raul</t>
  </si>
  <si>
    <t>Gonzalez</t>
  </si>
  <si>
    <t>ACI</t>
  </si>
  <si>
    <t>USA</t>
  </si>
  <si>
    <t>Wagner</t>
  </si>
  <si>
    <t>Luiz</t>
  </si>
  <si>
    <t>Leadership</t>
  </si>
  <si>
    <t>Brasil</t>
  </si>
  <si>
    <t>8 should come</t>
  </si>
  <si>
    <t>Lex</t>
  </si>
  <si>
    <t>Enlace</t>
  </si>
  <si>
    <t>6 maybe</t>
  </si>
  <si>
    <t>Robert</t>
  </si>
  <si>
    <t>Foster</t>
  </si>
  <si>
    <t>Norman</t>
  </si>
  <si>
    <t>China</t>
  </si>
  <si>
    <t>Jim</t>
  </si>
  <si>
    <t>7 possible</t>
  </si>
  <si>
    <t>Gilberto</t>
  </si>
  <si>
    <t>Lopes</t>
  </si>
  <si>
    <t>Italy</t>
  </si>
  <si>
    <t>Aelson</t>
  </si>
  <si>
    <t>Ferreira</t>
  </si>
  <si>
    <t>IGL</t>
  </si>
  <si>
    <t>Colombia</t>
  </si>
  <si>
    <t>Honduras</t>
  </si>
  <si>
    <t>Gustavo</t>
  </si>
  <si>
    <t>Constantini</t>
  </si>
  <si>
    <t>Cristofersen</t>
  </si>
  <si>
    <t>Argentina</t>
  </si>
  <si>
    <t>Rico</t>
  </si>
  <si>
    <t>Rossouw</t>
  </si>
  <si>
    <t>1UP</t>
  </si>
  <si>
    <t xml:space="preserve">Jason </t>
  </si>
  <si>
    <t>Fowler</t>
  </si>
  <si>
    <t>Air &amp; Sea</t>
  </si>
  <si>
    <t>Alex</t>
  </si>
  <si>
    <t>Sepulveda</t>
  </si>
  <si>
    <t>ILS</t>
  </si>
  <si>
    <t>Chile</t>
  </si>
  <si>
    <t xml:space="preserve">Bairon </t>
  </si>
  <si>
    <t>Agudelo</t>
  </si>
  <si>
    <t>TCC</t>
  </si>
  <si>
    <t>Ruben</t>
  </si>
  <si>
    <t>Castillo</t>
  </si>
  <si>
    <t>Livo Trans</t>
  </si>
  <si>
    <t>Dominican Rep.</t>
  </si>
  <si>
    <t>Richard</t>
  </si>
  <si>
    <t>Arnold</t>
  </si>
  <si>
    <t>Quick</t>
  </si>
  <si>
    <t>UK</t>
  </si>
  <si>
    <t>Alejo</t>
  </si>
  <si>
    <t>Aguilar</t>
  </si>
  <si>
    <t>America Global</t>
  </si>
  <si>
    <t>Costa Rica</t>
  </si>
  <si>
    <t>Givi</t>
  </si>
  <si>
    <t>Karchava</t>
  </si>
  <si>
    <t>Megrex</t>
  </si>
  <si>
    <t>Tiblisi</t>
  </si>
  <si>
    <t>Marcio</t>
  </si>
  <si>
    <t>Oliveira</t>
  </si>
  <si>
    <t>Brazil</t>
  </si>
  <si>
    <t>Pere</t>
  </si>
  <si>
    <t>Novell</t>
  </si>
  <si>
    <t>Cotransa</t>
  </si>
  <si>
    <t>Spain</t>
  </si>
  <si>
    <t>Orfela</t>
  </si>
  <si>
    <t>Ojeda</t>
  </si>
  <si>
    <t>Mega Freight</t>
  </si>
  <si>
    <t>Peru</t>
  </si>
  <si>
    <t>Monique</t>
  </si>
  <si>
    <t>Vilella</t>
  </si>
  <si>
    <t>Hevile</t>
  </si>
  <si>
    <t>Miguel</t>
  </si>
  <si>
    <t>Cabrera</t>
  </si>
  <si>
    <t>ASTK</t>
  </si>
  <si>
    <t>Mexico</t>
  </si>
  <si>
    <t>Ernesto</t>
  </si>
  <si>
    <t>Chavez</t>
  </si>
  <si>
    <t>INS</t>
  </si>
  <si>
    <t>Alfonso</t>
  </si>
  <si>
    <t>ADV</t>
  </si>
  <si>
    <t>Nuñez</t>
  </si>
  <si>
    <t>JM Nuñez</t>
  </si>
  <si>
    <t>Enny</t>
  </si>
  <si>
    <t>Tomici</t>
  </si>
  <si>
    <t>Overseas Logistics</t>
  </si>
  <si>
    <t>Herbert</t>
  </si>
  <si>
    <t>Villanueva</t>
  </si>
  <si>
    <t>Comserlog</t>
  </si>
  <si>
    <t>Guatemala</t>
  </si>
  <si>
    <t>Cristian</t>
  </si>
  <si>
    <t>Lopez</t>
  </si>
  <si>
    <t>Net Log</t>
  </si>
  <si>
    <t xml:space="preserve">Mercedes </t>
  </si>
  <si>
    <t>Terramanga</t>
  </si>
  <si>
    <t>Interdinamica</t>
  </si>
  <si>
    <t>DC</t>
  </si>
  <si>
    <t>TL</t>
  </si>
  <si>
    <t>PAX</t>
  </si>
  <si>
    <t>Note3</t>
  </si>
  <si>
    <t>Diaz</t>
  </si>
  <si>
    <t>Hyatt Regency</t>
  </si>
  <si>
    <t>182.88</t>
  </si>
  <si>
    <t>200.66</t>
  </si>
  <si>
    <t>Video/Sonido</t>
  </si>
  <si>
    <t>Canapes 4/pax</t>
  </si>
  <si>
    <t>Bar 2 horas</t>
  </si>
  <si>
    <t>Meseros</t>
  </si>
  <si>
    <t>Salon+montaje</t>
  </si>
  <si>
    <t>Social kit</t>
  </si>
  <si>
    <t>Total USD/ pax</t>
  </si>
  <si>
    <t>19/apr</t>
  </si>
  <si>
    <t>Evento en hotel por persona</t>
  </si>
  <si>
    <t>1 cant come</t>
  </si>
  <si>
    <t>Date</t>
  </si>
  <si>
    <t>Cortes</t>
  </si>
  <si>
    <t>Jose</t>
  </si>
  <si>
    <t>Overseas</t>
  </si>
  <si>
    <t>Burke</t>
  </si>
  <si>
    <t>Date Submitted d/m/y</t>
  </si>
  <si>
    <t>First Name</t>
  </si>
  <si>
    <t>Last Name</t>
  </si>
  <si>
    <t>Position</t>
  </si>
  <si>
    <t>Company name</t>
  </si>
  <si>
    <t>Email</t>
  </si>
  <si>
    <t>Mobile</t>
  </si>
  <si>
    <t>Photo</t>
  </si>
  <si>
    <t>Visa</t>
  </si>
  <si>
    <t>During</t>
  </si>
  <si>
    <t>After</t>
  </si>
  <si>
    <t>Special Requirements</t>
  </si>
  <si>
    <t>Transfer from airport to hotel</t>
  </si>
  <si>
    <t>Transfer from hotel to airport</t>
  </si>
  <si>
    <t>Att.</t>
  </si>
  <si>
    <t>Wind down</t>
  </si>
  <si>
    <t>Cocktail</t>
  </si>
  <si>
    <t>Gala Dinner</t>
  </si>
  <si>
    <t>Hotel Booking CTG</t>
  </si>
  <si>
    <t>Chiva Bus</t>
  </si>
  <si>
    <t>Payment</t>
  </si>
  <si>
    <t>Payment status</t>
  </si>
  <si>
    <t>Att</t>
  </si>
  <si>
    <t>Guest</t>
  </si>
  <si>
    <t>Transfers</t>
  </si>
  <si>
    <t>Sponsoring</t>
  </si>
  <si>
    <t>Wind Down</t>
  </si>
  <si>
    <t>Total Amount</t>
  </si>
  <si>
    <t>ACI Cargo Logistics</t>
  </si>
  <si>
    <t>USA/ Colombia</t>
  </si>
  <si>
    <t>Pending</t>
  </si>
  <si>
    <t>José</t>
  </si>
  <si>
    <t>Cortés</t>
  </si>
  <si>
    <t>Overseas &amp; Trade Log.</t>
  </si>
  <si>
    <t>Member</t>
  </si>
  <si>
    <t>Inv. 30349</t>
  </si>
  <si>
    <t>Inv. 30348</t>
  </si>
  <si>
    <t>Owner</t>
  </si>
  <si>
    <t>Overseas &amp; Trade Logistica Internacional, S.L.</t>
  </si>
  <si>
    <t>jcortes@overseastrade-es.com</t>
  </si>
  <si>
    <t>+34 660 470550</t>
  </si>
  <si>
    <t>Yes</t>
  </si>
  <si>
    <t>No</t>
  </si>
  <si>
    <t>None</t>
  </si>
  <si>
    <t>Leaves on Saturday morning</t>
  </si>
  <si>
    <t>NOT COMING</t>
  </si>
  <si>
    <t>email sent 04/01</t>
  </si>
  <si>
    <t>Perez</t>
  </si>
  <si>
    <t>Shipmasters</t>
  </si>
  <si>
    <t>Bairon</t>
  </si>
  <si>
    <t>TCC Cargo</t>
  </si>
  <si>
    <t>Inv. 30351</t>
  </si>
  <si>
    <t>Director Cargo</t>
  </si>
  <si>
    <t>baagudelo@tcc.com.co</t>
  </si>
  <si>
    <t>n/a</t>
  </si>
  <si>
    <t>+3183586818</t>
  </si>
  <si>
    <t>email sent 09/01</t>
  </si>
  <si>
    <t>CEO</t>
  </si>
  <si>
    <t>ACI Cargo</t>
  </si>
  <si>
    <t>David</t>
  </si>
  <si>
    <t>Garizalbo</t>
  </si>
  <si>
    <t>pricing-colombia@acicargo.com</t>
  </si>
  <si>
    <t>+573002137442</t>
  </si>
  <si>
    <t>+1 7864120050</t>
  </si>
  <si>
    <t>raul.gonzalez@acicargo.com</t>
  </si>
  <si>
    <t>Pricing Manager</t>
  </si>
  <si>
    <t>ICAT</t>
  </si>
  <si>
    <t>Henrique</t>
  </si>
  <si>
    <t>Campos</t>
  </si>
  <si>
    <t xml:space="preserve">Director   </t>
  </si>
  <si>
    <t xml:space="preserve">Hevile Logistica e Consultoria Int. </t>
  </si>
  <si>
    <t>henrique.wanderley@hevile.com.br</t>
  </si>
  <si>
    <t>+81988351851</t>
  </si>
  <si>
    <t>Leadership Freight Group</t>
  </si>
  <si>
    <t>gilberto@leadershipfreight.com</t>
  </si>
  <si>
    <t>Managing Director</t>
  </si>
  <si>
    <t>+39 3482509160</t>
  </si>
  <si>
    <t>Members</t>
  </si>
  <si>
    <t>Partners</t>
  </si>
  <si>
    <t>Accomp</t>
  </si>
  <si>
    <t>SCN</t>
  </si>
  <si>
    <t>check</t>
  </si>
  <si>
    <t>TOTAL</t>
  </si>
  <si>
    <t>Wel. Cocktail</t>
  </si>
  <si>
    <t>Numbers CTG</t>
  </si>
  <si>
    <t>All Att.</t>
  </si>
  <si>
    <t>Terramagra</t>
  </si>
  <si>
    <t>Interdinamica S.A.</t>
  </si>
  <si>
    <t>10 Registered</t>
  </si>
  <si>
    <t>Clavano</t>
  </si>
  <si>
    <t>Newton</t>
  </si>
  <si>
    <t>Saldaño</t>
  </si>
  <si>
    <t>AN Global</t>
  </si>
  <si>
    <t>Jessica</t>
  </si>
  <si>
    <t>Elias</t>
  </si>
  <si>
    <t>Cargowise</t>
  </si>
  <si>
    <t>AU/WW</t>
  </si>
  <si>
    <t>email 13/1</t>
  </si>
  <si>
    <t>Andy</t>
  </si>
  <si>
    <t>Rohde</t>
  </si>
  <si>
    <t>Riege</t>
  </si>
  <si>
    <t>Possible interest from Mexico office</t>
  </si>
  <si>
    <t>Joachim</t>
  </si>
  <si>
    <t>Wildner</t>
  </si>
  <si>
    <t>Holship</t>
  </si>
  <si>
    <t>Stefan</t>
  </si>
  <si>
    <t>MBS</t>
  </si>
  <si>
    <t>Wanderlay</t>
  </si>
  <si>
    <t xml:space="preserve">Alberto </t>
  </si>
  <si>
    <t>Chacin</t>
  </si>
  <si>
    <t>Segaduanca</t>
  </si>
  <si>
    <t>Venezuela</t>
  </si>
  <si>
    <t>Inv. 30378</t>
  </si>
  <si>
    <t>Inv. 30379</t>
  </si>
  <si>
    <t>Fred</t>
  </si>
  <si>
    <t>Prosper</t>
  </si>
  <si>
    <t>Air Master</t>
  </si>
  <si>
    <t>France</t>
  </si>
  <si>
    <t>17/01 reminder</t>
  </si>
  <si>
    <t>Carma Transport SRL</t>
  </si>
  <si>
    <t>Globalog Premium Cargo Co.</t>
  </si>
  <si>
    <t>Gold Logistic, S.A. De CV</t>
  </si>
  <si>
    <t>Perspective Logistics LLC</t>
  </si>
  <si>
    <t>MC Trans S.A.</t>
  </si>
  <si>
    <t>Rhenus Logistics AG</t>
  </si>
  <si>
    <t>Superior Brokerage Services - SBS</t>
  </si>
  <si>
    <t>Transports Internat. Roger Benaim</t>
  </si>
  <si>
    <t>U.S. Group Consolidator, Inc.</t>
  </si>
  <si>
    <t>Yeniay Lojistik AS</t>
  </si>
  <si>
    <t>Amatrans</t>
  </si>
  <si>
    <t>Broekman</t>
  </si>
  <si>
    <t>CIT International</t>
  </si>
  <si>
    <t>Double Ace</t>
  </si>
  <si>
    <t>Carla</t>
  </si>
  <si>
    <t>Marco</t>
  </si>
  <si>
    <t>Portugal</t>
  </si>
  <si>
    <t xml:space="preserve">Filipe </t>
  </si>
  <si>
    <t>Abrantes</t>
  </si>
  <si>
    <t>email 17/01</t>
  </si>
  <si>
    <t>Chao</t>
  </si>
  <si>
    <t>Maria Elena</t>
  </si>
  <si>
    <t>Trentini</t>
  </si>
  <si>
    <t>Anna</t>
  </si>
  <si>
    <t>John</t>
  </si>
  <si>
    <t>Hepner</t>
  </si>
  <si>
    <t>Corrado</t>
  </si>
  <si>
    <t>Bruni</t>
  </si>
  <si>
    <t>Sascha</t>
  </si>
  <si>
    <t>Kramer</t>
  </si>
  <si>
    <t>Harry</t>
  </si>
  <si>
    <t>Morgan</t>
  </si>
  <si>
    <t>Frank</t>
  </si>
  <si>
    <t>Benaim</t>
  </si>
  <si>
    <t xml:space="preserve">Vincent </t>
  </si>
  <si>
    <t>Lee</t>
  </si>
  <si>
    <t>Cenk</t>
  </si>
  <si>
    <t>Sengun</t>
  </si>
  <si>
    <t>Brendan</t>
  </si>
  <si>
    <t>Mooney</t>
  </si>
  <si>
    <t>Rolgues</t>
  </si>
  <si>
    <t>Rodriguez</t>
  </si>
  <si>
    <t>Net Logistics</t>
  </si>
  <si>
    <t>General Manager</t>
  </si>
  <si>
    <t>Net Logistic</t>
  </si>
  <si>
    <t>clopez@net-clg.com</t>
  </si>
  <si>
    <t>+50688952619</t>
  </si>
  <si>
    <t xml:space="preserve">Stacey </t>
  </si>
  <si>
    <t>Sandoval</t>
  </si>
  <si>
    <t>Finance Manager</t>
  </si>
  <si>
    <t>ssandoval@net-clg.com</t>
  </si>
  <si>
    <t>+50688452892</t>
  </si>
  <si>
    <t>Guests</t>
  </si>
  <si>
    <t>apaniagua@net-clg.com</t>
  </si>
  <si>
    <t>Barrantes</t>
  </si>
  <si>
    <t>Ayansin</t>
  </si>
  <si>
    <t>Operations Mgr.</t>
  </si>
  <si>
    <t>+50683371463</t>
  </si>
  <si>
    <t>TOTALS</t>
  </si>
  <si>
    <t>Inv. 30380</t>
  </si>
  <si>
    <t>Inv. 30381</t>
  </si>
  <si>
    <t>Paid</t>
  </si>
  <si>
    <t>Canx.</t>
  </si>
  <si>
    <t>registro este viernes 20</t>
  </si>
  <si>
    <t>Switzerland</t>
  </si>
  <si>
    <t>Turkey</t>
  </si>
  <si>
    <t>Poland</t>
  </si>
  <si>
    <t>Canada</t>
  </si>
  <si>
    <t>Email 13/1 (quieres que llame a mexico?)</t>
  </si>
  <si>
    <t>moldtrans</t>
  </si>
  <si>
    <t>Daniel</t>
  </si>
  <si>
    <t>Whatsapp</t>
  </si>
  <si>
    <t>Mareliz</t>
  </si>
  <si>
    <t>MBS Logistics GmbH</t>
  </si>
  <si>
    <t>Wischrath</t>
  </si>
  <si>
    <t>stefan.wischrath@mbslogistics.com</t>
  </si>
  <si>
    <t>+49 163 7171023</t>
  </si>
  <si>
    <t>Germany</t>
  </si>
  <si>
    <t>mareliz.perez@mbslogistics.com</t>
  </si>
  <si>
    <t>+491739007208</t>
  </si>
  <si>
    <t>Teamleader Seafreight Export</t>
  </si>
  <si>
    <t>Gibson</t>
  </si>
  <si>
    <t>Merzario</t>
  </si>
  <si>
    <t>Call 24/01</t>
  </si>
  <si>
    <t xml:space="preserve">Call 24/01 Tanya </t>
  </si>
  <si>
    <t>Whats (tanya too 24/01)</t>
  </si>
  <si>
    <t>Tanya fin de esta semana, 26</t>
  </si>
  <si>
    <t>José Manuel Núñez &amp; Asociados, SRL.</t>
  </si>
  <si>
    <t>Sto. Domingo</t>
  </si>
  <si>
    <t>Stacey</t>
  </si>
  <si>
    <t>Supervisora de Operaciones y Ventas</t>
  </si>
  <si>
    <t>stacy@jmnasoc.com.do</t>
  </si>
  <si>
    <t>+8093903465</t>
  </si>
  <si>
    <t>Dominican Republic</t>
  </si>
  <si>
    <t>Lactose Intolerant</t>
  </si>
  <si>
    <t>+55 11 96433 2932</t>
  </si>
  <si>
    <t>wagner@leadershipfreight.com</t>
  </si>
  <si>
    <t>Director</t>
  </si>
  <si>
    <t>Amaris</t>
  </si>
  <si>
    <t>Maira</t>
  </si>
  <si>
    <t>Gerente Comercial &amp; Operations</t>
  </si>
  <si>
    <t>+3102665821</t>
  </si>
  <si>
    <t>maira@leadershipfreight.com</t>
  </si>
  <si>
    <t xml:space="preserve">Wagner </t>
  </si>
  <si>
    <t>Inv. 30384</t>
  </si>
  <si>
    <t>Inv. 30385</t>
  </si>
  <si>
    <t>Inv. 30386</t>
  </si>
  <si>
    <t>Neil (or Chris)</t>
  </si>
  <si>
    <t>Muñoz</t>
  </si>
  <si>
    <t>Juan Pablo</t>
  </si>
  <si>
    <t>Blademar Logistics</t>
  </si>
  <si>
    <t>juanpablo@blademar.com</t>
  </si>
  <si>
    <t>+59897418231</t>
  </si>
  <si>
    <t>Uruguay</t>
  </si>
  <si>
    <t>Observer</t>
  </si>
  <si>
    <t>Guardians</t>
  </si>
  <si>
    <t>Luis Pedro</t>
  </si>
  <si>
    <t>CSL Compañia de Servicios Logisticos S.A</t>
  </si>
  <si>
    <t xml:space="preserve">Import/Export Manager </t>
  </si>
  <si>
    <t>+50230773511</t>
  </si>
  <si>
    <t>lvillanueva@csl-ship.com</t>
  </si>
  <si>
    <t xml:space="preserve">Jonathan </t>
  </si>
  <si>
    <t xml:space="preserve">Zaldumbide </t>
  </si>
  <si>
    <t>Lad Ecuador SA</t>
  </si>
  <si>
    <t>jzaldumbide@ladecuador.com</t>
  </si>
  <si>
    <t xml:space="preserve">+593 983517643 </t>
  </si>
  <si>
    <t>Ecuador</t>
  </si>
  <si>
    <t>LAD Ecuador SA</t>
  </si>
  <si>
    <t>Inv. 30314 *</t>
  </si>
  <si>
    <t>(*) Meeting fees added to Membership renewal invoice.</t>
  </si>
  <si>
    <t>SERVICES</t>
  </si>
  <si>
    <t>Includes</t>
  </si>
  <si>
    <t>Airport Transfers</t>
  </si>
  <si>
    <t>one way transfer</t>
  </si>
  <si>
    <t>Groups - TBC</t>
  </si>
  <si>
    <t>Bus Rental Service</t>
  </si>
  <si>
    <t>50 pax - TBC</t>
  </si>
  <si>
    <t>City</t>
  </si>
  <si>
    <t xml:space="preserve">Transfer airport to hotel </t>
  </si>
  <si>
    <t xml:space="preserve">Transfer hotel to airport </t>
  </si>
  <si>
    <t>Flight Arrival nº</t>
  </si>
  <si>
    <t>Flight Arrival day &amp; Time</t>
  </si>
  <si>
    <t>Flight Dept. nº</t>
  </si>
  <si>
    <t>Flight Dept. day &amp; Time</t>
  </si>
  <si>
    <t>Barcelona</t>
  </si>
  <si>
    <t>TRANSFERS Cartagena</t>
  </si>
  <si>
    <t>1 or 2 pax - $30</t>
  </si>
  <si>
    <t>3 or 5 pax - $60</t>
  </si>
  <si>
    <t>Cook</t>
  </si>
  <si>
    <t xml:space="preserve">Tanya </t>
  </si>
  <si>
    <t>Leon</t>
  </si>
  <si>
    <t>DF</t>
  </si>
  <si>
    <t>Overseas &amp; Trade Int. Log. S.A.</t>
  </si>
  <si>
    <t>Madrid</t>
  </si>
  <si>
    <t>KL0741</t>
  </si>
  <si>
    <t>16th April -16:40h.</t>
  </si>
  <si>
    <t>KL0749</t>
  </si>
  <si>
    <t>22nd April - 18:00h</t>
  </si>
  <si>
    <t xml:space="preserve">Gilberto </t>
  </si>
  <si>
    <t>Milan</t>
  </si>
  <si>
    <t>Dominican  Republic</t>
  </si>
  <si>
    <t>18th April - ??</t>
  </si>
  <si>
    <t>23rd April - ??</t>
  </si>
  <si>
    <t>22nd April - ??</t>
  </si>
  <si>
    <t>Wind down (y/n)</t>
  </si>
  <si>
    <t>IGL Logistics</t>
  </si>
  <si>
    <t>President</t>
  </si>
  <si>
    <t>IGL Logistics Inc.</t>
  </si>
  <si>
    <t>jim@iglnow.com</t>
  </si>
  <si>
    <t>+9802072523</t>
  </si>
  <si>
    <t>no viene no?</t>
  </si>
  <si>
    <t>Mike</t>
  </si>
  <si>
    <t>Hickey</t>
  </si>
  <si>
    <t>PH Logistics</t>
  </si>
  <si>
    <t>Gaby</t>
  </si>
  <si>
    <t>Pozo</t>
  </si>
  <si>
    <t>Traneixtent</t>
  </si>
  <si>
    <t>Stacy</t>
  </si>
  <si>
    <t>Norman Krierger</t>
  </si>
  <si>
    <t>Elizabeth</t>
  </si>
  <si>
    <t>Poco probable….escusas de fechas.</t>
  </si>
  <si>
    <t>Norway</t>
  </si>
  <si>
    <t>4 doubtful</t>
  </si>
  <si>
    <t>PH Logistics UK Ltd</t>
  </si>
  <si>
    <t>mike@phlogistics.co.uk</t>
  </si>
  <si>
    <t>United Kingdom</t>
  </si>
  <si>
    <t>+ 44 7943 519 293</t>
  </si>
  <si>
    <t>Saldaña</t>
  </si>
  <si>
    <t>AN Global Services S.A.C.</t>
  </si>
  <si>
    <t>Sales &amp; Projects Director</t>
  </si>
  <si>
    <t>export@an-global.pe</t>
  </si>
  <si>
    <t>+51 954106467</t>
  </si>
  <si>
    <t>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</si>
</sst>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$-1004]#,##0.00"/>
    <numFmt numFmtId="165" formatCode="#,##0\ [$COP];[Red]\-#,##0\ [$COP]"/>
    <numFmt numFmtId="166" formatCode="[$$-1004]#,##0;[Red]\-[$$-1004]#,##0"/>
    <numFmt numFmtId="167" formatCode="[$$-1004]#,##0.00;[Red]\-[$$-1004]#,##0.00"/>
    <numFmt numFmtId="168" formatCode="[$$-2C0A]\ #,##0.00;[Red]\-[$$-2C0A]\ #,##0.00"/>
    <numFmt numFmtId="169" formatCode="#,##0\ [$COP]"/>
    <numFmt numFmtId="170" formatCode="_-[$$-409]* #,##0.00_ ;_-[$$-409]* \-#,##0.00\ ;_-[$$-409]* &quot;-&quot;??_ ;_-@_ "/>
    <numFmt numFmtId="171" formatCode="[$$-540A]#,##0.00"/>
    <numFmt numFmtId="172" formatCode="dd/mm/yy;@"/>
    <numFmt numFmtId="173" formatCode="mm/dd/yy;@"/>
    <numFmt numFmtId="174" formatCode="[$C$-4C0A]#,##0.00"/>
    <numFmt numFmtId="175" formatCode="#,##0\ [$THB]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8848B8"/>
      <name val="Calibri"/>
      <family val="2"/>
      <scheme val="minor"/>
    </font>
    <font>
      <b/>
      <i/>
      <sz val="10"/>
      <color indexed="48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.5"/>
      <color rgb="FF505050"/>
      <name val="Arial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CE5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F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6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8">
    <xf numFmtId="0" fontId="0" fillId="0" borderId="0" xfId="0"/>
    <xf numFmtId="164" fontId="0" fillId="0" borderId="0" xfId="0" applyNumberFormat="1"/>
    <xf numFmtId="164" fontId="0" fillId="0" borderId="7" xfId="0" applyNumberFormat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2" borderId="7" xfId="0" applyFill="1" applyBorder="1"/>
    <xf numFmtId="0" fontId="0" fillId="4" borderId="5" xfId="0" applyFill="1" applyBorder="1"/>
    <xf numFmtId="0" fontId="0" fillId="4" borderId="6" xfId="0" applyFill="1" applyBorder="1"/>
    <xf numFmtId="169" fontId="0" fillId="3" borderId="0" xfId="0" applyNumberFormat="1" applyFill="1"/>
    <xf numFmtId="169" fontId="0" fillId="0" borderId="0" xfId="0" applyNumberFormat="1"/>
    <xf numFmtId="165" fontId="0" fillId="0" borderId="0" xfId="0" applyNumberFormat="1"/>
    <xf numFmtId="167" fontId="0" fillId="0" borderId="0" xfId="0" applyNumberFormat="1"/>
    <xf numFmtId="10" fontId="0" fillId="3" borderId="0" xfId="0" applyNumberFormat="1" applyFill="1" applyAlignment="1">
      <alignment horizontal="center"/>
    </xf>
    <xf numFmtId="169" fontId="0" fillId="3" borderId="7" xfId="0" applyNumberFormat="1" applyFill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3" xfId="0" applyFill="1" applyBorder="1"/>
    <xf numFmtId="168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1" fontId="0" fillId="3" borderId="0" xfId="0" applyNumberFormat="1" applyFill="1"/>
    <xf numFmtId="1" fontId="0" fillId="0" borderId="0" xfId="0" applyNumberFormat="1"/>
    <xf numFmtId="170" fontId="0" fillId="3" borderId="0" xfId="0" applyNumberFormat="1" applyFill="1"/>
    <xf numFmtId="9" fontId="0" fillId="0" borderId="0" xfId="1" applyFont="1" applyFill="1" applyBorder="1"/>
    <xf numFmtId="170" fontId="0" fillId="3" borderId="0" xfId="0" applyNumberFormat="1" applyFill="1" applyAlignment="1">
      <alignment horizontal="right"/>
    </xf>
    <xf numFmtId="164" fontId="0" fillId="2" borderId="0" xfId="0" applyNumberFormat="1" applyFill="1"/>
    <xf numFmtId="164" fontId="0" fillId="2" borderId="7" xfId="0" applyNumberFormat="1" applyFill="1" applyBorder="1"/>
    <xf numFmtId="170" fontId="0" fillId="5" borderId="0" xfId="0" applyNumberFormat="1" applyFill="1"/>
    <xf numFmtId="16" fontId="0" fillId="0" borderId="0" xfId="0" applyNumberFormat="1"/>
    <xf numFmtId="0" fontId="4" fillId="6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0" fontId="3" fillId="7" borderId="14" xfId="0" applyFont="1" applyFill="1" applyBorder="1" applyAlignment="1">
      <alignment horizontal="left"/>
    </xf>
    <xf numFmtId="0" fontId="3" fillId="7" borderId="14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7" borderId="17" xfId="0" applyFont="1" applyFill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1" fontId="0" fillId="0" borderId="0" xfId="0" applyNumberFormat="1"/>
    <xf numFmtId="2" fontId="0" fillId="0" borderId="0" xfId="0" applyNumberFormat="1"/>
    <xf numFmtId="171" fontId="0" fillId="0" borderId="16" xfId="0" applyNumberFormat="1" applyBorder="1"/>
    <xf numFmtId="1" fontId="0" fillId="0" borderId="17" xfId="0" applyNumberFormat="1" applyBorder="1"/>
    <xf numFmtId="171" fontId="0" fillId="0" borderId="17" xfId="0" applyNumberFormat="1" applyBorder="1"/>
    <xf numFmtId="171" fontId="0" fillId="0" borderId="21" xfId="0" applyNumberFormat="1" applyBorder="1"/>
    <xf numFmtId="0" fontId="3" fillId="7" borderId="20" xfId="0" applyFont="1" applyFill="1" applyBorder="1" applyAlignment="1">
      <alignment horizontal="left" wrapText="1"/>
    </xf>
    <xf numFmtId="0" fontId="3" fillId="7" borderId="20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 wrapText="1"/>
    </xf>
    <xf numFmtId="0" fontId="3" fillId="7" borderId="13" xfId="0" applyFont="1" applyFill="1" applyBorder="1" applyAlignment="1">
      <alignment horizontal="left" wrapText="1"/>
    </xf>
    <xf numFmtId="14" fontId="0" fillId="0" borderId="0" xfId="0" applyNumberFormat="1"/>
    <xf numFmtId="49" fontId="0" fillId="0" borderId="0" xfId="0" applyNumberFormat="1"/>
    <xf numFmtId="0" fontId="7" fillId="0" borderId="0" xfId="0" applyFont="1"/>
    <xf numFmtId="0" fontId="7" fillId="0" borderId="0" xfId="2" applyFont="1"/>
    <xf numFmtId="171" fontId="0" fillId="2" borderId="0" xfId="0" applyNumberFormat="1" applyFill="1"/>
    <xf numFmtId="0" fontId="6" fillId="0" borderId="0" xfId="2"/>
    <xf numFmtId="172" fontId="9" fillId="0" borderId="7" xfId="0" applyNumberFormat="1" applyFont="1" applyBorder="1" applyAlignment="1">
      <alignment horizontal="left"/>
    </xf>
    <xf numFmtId="173" fontId="0" fillId="0" borderId="0" xfId="0" applyNumberFormat="1" applyAlignment="1">
      <alignment horizontal="center" vertical="center"/>
    </xf>
    <xf numFmtId="172" fontId="2" fillId="0" borderId="0" xfId="0" applyNumberFormat="1" applyFont="1" applyAlignment="1">
      <alignment horizontal="left"/>
    </xf>
    <xf numFmtId="173" fontId="8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right"/>
    </xf>
    <xf numFmtId="172" fontId="8" fillId="0" borderId="23" xfId="0" applyNumberFormat="1" applyFont="1" applyBorder="1" applyAlignment="1">
      <alignment horizontal="left"/>
    </xf>
    <xf numFmtId="1" fontId="8" fillId="0" borderId="24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6" borderId="25" xfId="0" applyNumberFormat="1" applyFont="1" applyFill="1" applyBorder="1" applyAlignment="1">
      <alignment horizontal="center"/>
    </xf>
    <xf numFmtId="1" fontId="8" fillId="0" borderId="0" xfId="0" applyNumberFormat="1" applyFont="1"/>
    <xf numFmtId="172" fontId="2" fillId="0" borderId="20" xfId="0" applyNumberFormat="1" applyFont="1" applyBorder="1" applyAlignment="1">
      <alignment horizontal="left"/>
    </xf>
    <xf numFmtId="1" fontId="2" fillId="2" borderId="25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0" borderId="0" xfId="0" applyFont="1"/>
    <xf numFmtId="1" fontId="2" fillId="2" borderId="23" xfId="0" applyNumberFormat="1" applyFont="1" applyFill="1" applyBorder="1" applyAlignment="1">
      <alignment horizontal="center" vertical="center"/>
    </xf>
    <xf numFmtId="1" fontId="2" fillId="6" borderId="20" xfId="0" applyNumberFormat="1" applyFont="1" applyFill="1" applyBorder="1" applyAlignment="1">
      <alignment horizontal="center"/>
    </xf>
    <xf numFmtId="1" fontId="8" fillId="2" borderId="25" xfId="0" applyNumberFormat="1" applyFont="1" applyFill="1" applyBorder="1" applyAlignment="1">
      <alignment horizontal="center" vertical="center"/>
    </xf>
    <xf numFmtId="0" fontId="0" fillId="11" borderId="5" xfId="0" applyFill="1" applyBorder="1"/>
    <xf numFmtId="0" fontId="0" fillId="11" borderId="18" xfId="0" applyFill="1" applyBorder="1"/>
    <xf numFmtId="0" fontId="0" fillId="11" borderId="6" xfId="0" applyFill="1" applyBorder="1"/>
    <xf numFmtId="0" fontId="0" fillId="12" borderId="0" xfId="0" applyFill="1"/>
    <xf numFmtId="0" fontId="0" fillId="13" borderId="0" xfId="0" applyFill="1"/>
    <xf numFmtId="0" fontId="0" fillId="14" borderId="0" xfId="0" applyFill="1"/>
    <xf numFmtId="1" fontId="8" fillId="0" borderId="7" xfId="0" applyNumberFormat="1" applyFont="1" applyBorder="1"/>
    <xf numFmtId="0" fontId="3" fillId="15" borderId="12" xfId="0" applyFont="1" applyFill="1" applyBorder="1" applyAlignment="1">
      <alignment horizontal="left"/>
    </xf>
    <xf numFmtId="0" fontId="8" fillId="0" borderId="26" xfId="0" applyFont="1" applyBorder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71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0" fontId="0" fillId="16" borderId="0" xfId="0" applyFill="1"/>
    <xf numFmtId="0" fontId="0" fillId="13" borderId="0" xfId="0" applyFill="1" applyAlignment="1">
      <alignment horizontal="center"/>
    </xf>
    <xf numFmtId="0" fontId="8" fillId="13" borderId="0" xfId="0" applyFont="1" applyFill="1"/>
    <xf numFmtId="0" fontId="5" fillId="13" borderId="7" xfId="0" applyFont="1" applyFill="1" applyBorder="1" applyAlignment="1">
      <alignment horizont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0" fontId="13" fillId="0" borderId="0" xfId="0" applyFont="1"/>
    <xf numFmtId="174" fontId="8" fillId="0" borderId="0" xfId="0" applyNumberFormat="1" applyFont="1"/>
    <xf numFmtId="174" fontId="12" fillId="0" borderId="0" xfId="0" applyNumberFormat="1" applyFont="1"/>
    <xf numFmtId="0" fontId="14" fillId="0" borderId="0" xfId="0" applyFont="1"/>
    <xf numFmtId="174" fontId="2" fillId="0" borderId="0" xfId="0" applyNumberFormat="1" applyFont="1"/>
    <xf numFmtId="174" fontId="15" fillId="0" borderId="0" xfId="0" applyNumberFormat="1" applyFont="1"/>
    <xf numFmtId="175" fontId="2" fillId="0" borderId="0" xfId="0" applyNumberFormat="1" applyFont="1" applyAlignment="1">
      <alignment horizontal="center"/>
    </xf>
    <xf numFmtId="0" fontId="3" fillId="7" borderId="28" xfId="0" applyFont="1" applyFill="1" applyBorder="1" applyAlignment="1">
      <alignment horizontal="left" wrapText="1"/>
    </xf>
    <xf numFmtId="0" fontId="3" fillId="7" borderId="29" xfId="0" applyFont="1" applyFill="1" applyBorder="1" applyAlignment="1">
      <alignment horizontal="left" wrapText="1"/>
    </xf>
    <xf numFmtId="0" fontId="3" fillId="7" borderId="30" xfId="0" applyFont="1" applyFill="1" applyBorder="1" applyAlignment="1">
      <alignment horizontal="left" wrapText="1"/>
    </xf>
    <xf numFmtId="0" fontId="3" fillId="7" borderId="31" xfId="0" applyFont="1" applyFill="1" applyBorder="1" applyAlignment="1">
      <alignment horizontal="left" wrapText="1"/>
    </xf>
    <xf numFmtId="0" fontId="16" fillId="17" borderId="31" xfId="0" applyFont="1" applyFill="1" applyBorder="1" applyAlignment="1">
      <alignment horizontal="center" wrapText="1"/>
    </xf>
    <xf numFmtId="0" fontId="16" fillId="17" borderId="30" xfId="0" applyFont="1" applyFill="1" applyBorder="1" applyAlignment="1">
      <alignment horizontal="center" wrapText="1"/>
    </xf>
    <xf numFmtId="0" fontId="3" fillId="17" borderId="1" xfId="0" applyFont="1" applyFill="1" applyBorder="1" applyAlignment="1">
      <alignment horizontal="center" wrapText="1"/>
    </xf>
    <xf numFmtId="0" fontId="3" fillId="17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/>
    <xf numFmtId="0" fontId="0" fillId="0" borderId="20" xfId="0" applyBorder="1"/>
    <xf numFmtId="0" fontId="0" fillId="0" borderId="30" xfId="0" applyBorder="1"/>
    <xf numFmtId="0" fontId="0" fillId="0" borderId="32" xfId="0" applyBorder="1"/>
    <xf numFmtId="0" fontId="0" fillId="0" borderId="25" xfId="0" applyBorder="1"/>
    <xf numFmtId="0" fontId="16" fillId="17" borderId="0" xfId="0" applyFont="1" applyFill="1" applyAlignment="1">
      <alignment horizontal="center" wrapText="1"/>
    </xf>
    <xf numFmtId="0" fontId="7" fillId="0" borderId="20" xfId="0" applyFont="1" applyBorder="1"/>
    <xf numFmtId="0" fontId="7" fillId="0" borderId="33" xfId="0" applyFont="1" applyBorder="1"/>
    <xf numFmtId="0" fontId="7" fillId="6" borderId="20" xfId="0" applyFont="1" applyFill="1" applyBorder="1"/>
    <xf numFmtId="0" fontId="7" fillId="6" borderId="20" xfId="0" applyFont="1" applyFill="1" applyBorder="1" applyAlignment="1">
      <alignment horizontal="right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2" xfId="0" applyFont="1" applyBorder="1"/>
    <xf numFmtId="0" fontId="7" fillId="6" borderId="32" xfId="0" applyFont="1" applyFill="1" applyBorder="1"/>
    <xf numFmtId="0" fontId="17" fillId="0" borderId="20" xfId="0" applyFont="1" applyBorder="1"/>
    <xf numFmtId="16" fontId="0" fillId="0" borderId="0" xfId="0" applyNumberFormat="1" applyAlignment="1">
      <alignment horizontal="left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0" fillId="5" borderId="0" xfId="0" applyFill="1" applyAlignment="1">
      <alignment horizontal="center"/>
    </xf>
    <xf numFmtId="169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8" fillId="13" borderId="0" xfId="0" applyFont="1" applyFill="1" applyAlignment="1">
      <alignment horizontal="center"/>
    </xf>
    <xf numFmtId="171" fontId="8" fillId="0" borderId="0" xfId="0" applyNumberFormat="1" applyFont="1"/>
    <xf numFmtId="171" fontId="8" fillId="2" borderId="0" xfId="0" applyNumberFormat="1" applyFont="1" applyFill="1"/>
    <xf numFmtId="0" fontId="7" fillId="0" borderId="0" xfId="2" applyFont="1" applyBorder="1"/>
    <xf numFmtId="0" fontId="7" fillId="0" borderId="0" xfId="0" applyFont="1" applyBorder="1"/>
    <xf numFmtId="0" fontId="7" fillId="0" borderId="20" xfId="0" applyFont="1" applyFill="1" applyBorder="1"/>
    <xf numFmtId="0" fontId="0" fillId="0" borderId="20" xfId="0" applyFill="1" applyBorder="1"/>
    <xf numFmtId="0" fontId="7" fillId="9" borderId="23" xfId="0" applyFont="1" applyFill="1" applyBorder="1"/>
    <xf numFmtId="0" fontId="7" fillId="9" borderId="33" xfId="0" applyFont="1" applyFill="1" applyBorder="1"/>
    <xf numFmtId="0" fontId="7" fillId="9" borderId="20" xfId="0" applyFont="1" applyFill="1" applyBorder="1"/>
    <xf numFmtId="0" fontId="17" fillId="9" borderId="20" xfId="0" applyFont="1" applyFill="1" applyBorder="1"/>
    <xf numFmtId="0" fontId="7" fillId="9" borderId="20" xfId="0" applyFont="1" applyFill="1" applyBorder="1" applyAlignment="1">
      <alignment horizontal="right"/>
    </xf>
    <xf numFmtId="0" fontId="7" fillId="9" borderId="25" xfId="0" applyFont="1" applyFill="1" applyBorder="1"/>
    <xf numFmtId="0" fontId="7" fillId="9" borderId="24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paniagua@net-clg.com" TargetMode="External"/><Relationship Id="rId13" Type="http://schemas.openxmlformats.org/officeDocument/2006/relationships/hyperlink" Target="mailto:lvillanueva@csl-ship.com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raul.gonzalez@acicargo.com" TargetMode="External"/><Relationship Id="rId7" Type="http://schemas.openxmlformats.org/officeDocument/2006/relationships/hyperlink" Target="mailto:ssandoval@net-clg.com" TargetMode="External"/><Relationship Id="rId12" Type="http://schemas.openxmlformats.org/officeDocument/2006/relationships/hyperlink" Target="mailto:juanpablo@blademar.com" TargetMode="External"/><Relationship Id="rId17" Type="http://schemas.openxmlformats.org/officeDocument/2006/relationships/hyperlink" Target="mailto:export@an-global.pe" TargetMode="External"/><Relationship Id="rId2" Type="http://schemas.openxmlformats.org/officeDocument/2006/relationships/hyperlink" Target="mailto:pricing-colombia@acicargo.com" TargetMode="External"/><Relationship Id="rId16" Type="http://schemas.openxmlformats.org/officeDocument/2006/relationships/hyperlink" Target="mailto:mike@phlogistics.co.uk" TargetMode="External"/><Relationship Id="rId1" Type="http://schemas.openxmlformats.org/officeDocument/2006/relationships/hyperlink" Target="mailto:baagudelo@tcc.com.co" TargetMode="External"/><Relationship Id="rId6" Type="http://schemas.openxmlformats.org/officeDocument/2006/relationships/hyperlink" Target="mailto:clopez@net-clg.com" TargetMode="External"/><Relationship Id="rId11" Type="http://schemas.openxmlformats.org/officeDocument/2006/relationships/hyperlink" Target="mailto:wagner@leadershipfreight.com" TargetMode="External"/><Relationship Id="rId5" Type="http://schemas.openxmlformats.org/officeDocument/2006/relationships/hyperlink" Target="mailto:gilberto@leadershipfreight.com" TargetMode="External"/><Relationship Id="rId15" Type="http://schemas.openxmlformats.org/officeDocument/2006/relationships/hyperlink" Target="mailto:jim@iglnow.com" TargetMode="External"/><Relationship Id="rId10" Type="http://schemas.openxmlformats.org/officeDocument/2006/relationships/hyperlink" Target="mailto:stacy@jmnasoc.com.do" TargetMode="External"/><Relationship Id="rId4" Type="http://schemas.openxmlformats.org/officeDocument/2006/relationships/hyperlink" Target="mailto:henrique.wanderley@hevile.com.br" TargetMode="External"/><Relationship Id="rId9" Type="http://schemas.openxmlformats.org/officeDocument/2006/relationships/hyperlink" Target="mailto:mareliz.perez@mbslogistics.com" TargetMode="External"/><Relationship Id="rId14" Type="http://schemas.openxmlformats.org/officeDocument/2006/relationships/hyperlink" Target="mailto:jzaldumbide@ladecuador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8F59-4BC1-451A-B4BD-F3C2CACC7555}">
  <dimension ref="A1:N60"/>
  <sheetViews>
    <sheetView workbookViewId="0">
      <pane ySplit="1" topLeftCell="A2" activePane="bottomLeft" state="frozen"/>
      <selection pane="bottomLeft" activeCell="A17" sqref="A17"/>
    </sheetView>
  </sheetViews>
  <sheetFormatPr baseColWidth="10" defaultColWidth="11.42578125" defaultRowHeight="15" x14ac:dyDescent="0.25"/>
  <cols>
    <col min="1" max="1" width="14.5703125" customWidth="1"/>
    <col min="2" max="2" width="9.28515625" customWidth="1"/>
    <col min="3" max="3" width="18.7109375" customWidth="1"/>
    <col min="4" max="4" width="15.7109375" customWidth="1"/>
    <col min="5" max="5" width="24.85546875" customWidth="1"/>
    <col min="6" max="6" width="15.28515625" customWidth="1"/>
    <col min="7" max="7" width="6.28515625" style="31" customWidth="1"/>
    <col min="8" max="8" width="9.42578125" customWidth="1"/>
    <col min="9" max="9" width="44.7109375" customWidth="1"/>
    <col min="10" max="10" width="14.85546875" customWidth="1"/>
    <col min="12" max="12" width="15" customWidth="1"/>
  </cols>
  <sheetData>
    <row r="1" spans="1:14" x14ac:dyDescent="0.25">
      <c r="A1" s="29" t="s">
        <v>47</v>
      </c>
      <c r="B1" s="29" t="s">
        <v>178</v>
      </c>
      <c r="C1" s="29" t="s">
        <v>43</v>
      </c>
      <c r="D1" s="29" t="s">
        <v>44</v>
      </c>
      <c r="E1" s="29" t="s">
        <v>45</v>
      </c>
      <c r="F1" s="29" t="s">
        <v>46</v>
      </c>
      <c r="G1" s="30" t="s">
        <v>162</v>
      </c>
      <c r="H1" s="29" t="s">
        <v>59</v>
      </c>
      <c r="I1" s="29" t="s">
        <v>48</v>
      </c>
      <c r="J1" s="29" t="s">
        <v>60</v>
      </c>
      <c r="K1" s="29" t="s">
        <v>163</v>
      </c>
      <c r="L1" s="29" t="s">
        <v>61</v>
      </c>
    </row>
    <row r="2" spans="1:14" x14ac:dyDescent="0.25">
      <c r="A2" s="97" t="s">
        <v>271</v>
      </c>
      <c r="B2" s="38">
        <v>44928</v>
      </c>
      <c r="C2" t="s">
        <v>63</v>
      </c>
      <c r="D2" t="s">
        <v>64</v>
      </c>
      <c r="E2" t="s">
        <v>65</v>
      </c>
      <c r="F2" t="s">
        <v>66</v>
      </c>
      <c r="G2" s="31">
        <v>5</v>
      </c>
      <c r="H2" t="s">
        <v>160</v>
      </c>
    </row>
    <row r="3" spans="1:14" x14ac:dyDescent="0.25">
      <c r="A3" t="s">
        <v>62</v>
      </c>
      <c r="C3" t="s">
        <v>67</v>
      </c>
      <c r="D3" t="s">
        <v>68</v>
      </c>
      <c r="E3" t="s">
        <v>69</v>
      </c>
      <c r="F3" s="1" t="s">
        <v>124</v>
      </c>
      <c r="G3" s="31">
        <v>1</v>
      </c>
      <c r="H3" t="s">
        <v>160</v>
      </c>
      <c r="M3">
        <v>1</v>
      </c>
      <c r="N3" t="s">
        <v>54</v>
      </c>
    </row>
    <row r="4" spans="1:14" x14ac:dyDescent="0.25">
      <c r="A4" t="s">
        <v>80</v>
      </c>
      <c r="C4" t="s">
        <v>72</v>
      </c>
      <c r="D4" t="s">
        <v>230</v>
      </c>
      <c r="E4" t="s">
        <v>73</v>
      </c>
      <c r="F4" t="s">
        <v>88</v>
      </c>
      <c r="G4" s="31">
        <v>1</v>
      </c>
      <c r="H4" t="s">
        <v>161</v>
      </c>
      <c r="I4" t="s">
        <v>385</v>
      </c>
      <c r="M4">
        <v>2</v>
      </c>
      <c r="N4" t="s">
        <v>55</v>
      </c>
    </row>
    <row r="5" spans="1:14" x14ac:dyDescent="0.25">
      <c r="A5" s="98" t="s">
        <v>177</v>
      </c>
      <c r="C5" t="s">
        <v>75</v>
      </c>
      <c r="D5" t="s">
        <v>76</v>
      </c>
      <c r="E5" t="s">
        <v>77</v>
      </c>
      <c r="F5" t="s">
        <v>78</v>
      </c>
      <c r="G5" s="31">
        <v>1</v>
      </c>
      <c r="H5" t="s">
        <v>160</v>
      </c>
      <c r="I5" t="s">
        <v>228</v>
      </c>
      <c r="M5">
        <v>3</v>
      </c>
      <c r="N5" t="s">
        <v>56</v>
      </c>
    </row>
    <row r="6" spans="1:14" x14ac:dyDescent="0.25">
      <c r="A6" s="97" t="s">
        <v>271</v>
      </c>
      <c r="C6" t="s">
        <v>79</v>
      </c>
      <c r="D6" t="s">
        <v>182</v>
      </c>
      <c r="E6" t="s">
        <v>86</v>
      </c>
      <c r="F6" t="s">
        <v>66</v>
      </c>
      <c r="G6" s="31">
        <v>1</v>
      </c>
      <c r="H6" t="s">
        <v>160</v>
      </c>
      <c r="M6">
        <v>4</v>
      </c>
      <c r="N6" t="s">
        <v>58</v>
      </c>
    </row>
    <row r="7" spans="1:14" x14ac:dyDescent="0.25">
      <c r="A7" s="97" t="s">
        <v>271</v>
      </c>
      <c r="C7" s="26" t="s">
        <v>81</v>
      </c>
      <c r="D7" t="s">
        <v>82</v>
      </c>
      <c r="E7" s="26" t="s">
        <v>69</v>
      </c>
      <c r="F7" t="s">
        <v>83</v>
      </c>
      <c r="G7" s="31">
        <v>1</v>
      </c>
      <c r="H7" s="26" t="s">
        <v>160</v>
      </c>
      <c r="L7" s="1"/>
      <c r="M7">
        <v>5</v>
      </c>
      <c r="N7" t="s">
        <v>50</v>
      </c>
    </row>
    <row r="8" spans="1:14" x14ac:dyDescent="0.25">
      <c r="A8" t="s">
        <v>62</v>
      </c>
      <c r="C8" s="26" t="s">
        <v>84</v>
      </c>
      <c r="D8" t="s">
        <v>85</v>
      </c>
      <c r="E8" s="26" t="s">
        <v>69</v>
      </c>
      <c r="F8" t="s">
        <v>87</v>
      </c>
      <c r="G8" s="31">
        <v>2</v>
      </c>
      <c r="H8" s="26" t="s">
        <v>160</v>
      </c>
      <c r="L8" s="1"/>
      <c r="M8">
        <v>6</v>
      </c>
      <c r="N8" t="s">
        <v>57</v>
      </c>
    </row>
    <row r="9" spans="1:14" x14ac:dyDescent="0.25">
      <c r="A9" t="s">
        <v>80</v>
      </c>
      <c r="C9" t="s">
        <v>89</v>
      </c>
      <c r="D9" t="s">
        <v>90</v>
      </c>
      <c r="E9" t="s">
        <v>91</v>
      </c>
      <c r="F9" t="s">
        <v>92</v>
      </c>
      <c r="H9" t="s">
        <v>161</v>
      </c>
      <c r="I9" t="s">
        <v>229</v>
      </c>
      <c r="L9" s="1"/>
      <c r="M9">
        <v>7</v>
      </c>
      <c r="N9" t="s">
        <v>53</v>
      </c>
    </row>
    <row r="10" spans="1:14" x14ac:dyDescent="0.25">
      <c r="A10" s="98" t="s">
        <v>177</v>
      </c>
      <c r="C10" t="s">
        <v>93</v>
      </c>
      <c r="D10" t="s">
        <v>94</v>
      </c>
      <c r="E10" t="s">
        <v>95</v>
      </c>
      <c r="F10" t="s">
        <v>66</v>
      </c>
      <c r="H10" t="s">
        <v>161</v>
      </c>
      <c r="I10" t="s">
        <v>239</v>
      </c>
      <c r="L10" s="1"/>
      <c r="M10">
        <v>8</v>
      </c>
      <c r="N10" t="s">
        <v>52</v>
      </c>
    </row>
    <row r="11" spans="1:14" x14ac:dyDescent="0.25">
      <c r="A11" t="s">
        <v>74</v>
      </c>
      <c r="C11" t="s">
        <v>96</v>
      </c>
      <c r="D11" t="s">
        <v>97</v>
      </c>
      <c r="E11" t="s">
        <v>98</v>
      </c>
      <c r="F11" t="s">
        <v>66</v>
      </c>
      <c r="H11" t="s">
        <v>161</v>
      </c>
      <c r="I11" t="s">
        <v>239</v>
      </c>
      <c r="J11" t="s">
        <v>301</v>
      </c>
      <c r="L11" s="1"/>
      <c r="M11">
        <v>9</v>
      </c>
      <c r="N11" t="s">
        <v>51</v>
      </c>
    </row>
    <row r="12" spans="1:14" x14ac:dyDescent="0.25">
      <c r="A12" t="s">
        <v>484</v>
      </c>
      <c r="C12" t="s">
        <v>99</v>
      </c>
      <c r="D12" t="s">
        <v>100</v>
      </c>
      <c r="E12" t="s">
        <v>101</v>
      </c>
      <c r="F12" t="s">
        <v>102</v>
      </c>
      <c r="H12" t="s">
        <v>160</v>
      </c>
      <c r="I12" t="s">
        <v>373</v>
      </c>
      <c r="J12" t="s">
        <v>482</v>
      </c>
      <c r="M12">
        <v>10</v>
      </c>
      <c r="N12" t="s">
        <v>49</v>
      </c>
    </row>
    <row r="13" spans="1:14" x14ac:dyDescent="0.25">
      <c r="A13" s="97" t="s">
        <v>271</v>
      </c>
      <c r="C13" t="s">
        <v>103</v>
      </c>
      <c r="D13" t="s">
        <v>104</v>
      </c>
      <c r="E13" t="s">
        <v>105</v>
      </c>
      <c r="F13" t="s">
        <v>87</v>
      </c>
      <c r="H13" t="s">
        <v>160</v>
      </c>
    </row>
    <row r="14" spans="1:14" x14ac:dyDescent="0.25">
      <c r="A14" t="s">
        <v>80</v>
      </c>
      <c r="C14" s="27" t="s">
        <v>106</v>
      </c>
      <c r="D14" s="27" t="s">
        <v>107</v>
      </c>
      <c r="E14" s="27" t="s">
        <v>108</v>
      </c>
      <c r="F14" s="27" t="s">
        <v>109</v>
      </c>
      <c r="H14" s="27" t="s">
        <v>161</v>
      </c>
      <c r="I14" t="s">
        <v>239</v>
      </c>
      <c r="J14" s="1"/>
      <c r="K14" s="1"/>
      <c r="L14" s="1"/>
    </row>
    <row r="15" spans="1:14" x14ac:dyDescent="0.25">
      <c r="A15" t="s">
        <v>74</v>
      </c>
      <c r="C15" s="1" t="s">
        <v>110</v>
      </c>
      <c r="D15" s="1" t="s">
        <v>111</v>
      </c>
      <c r="E15" s="1" t="s">
        <v>112</v>
      </c>
      <c r="F15" s="1" t="s">
        <v>113</v>
      </c>
      <c r="H15" s="1" t="s">
        <v>161</v>
      </c>
      <c r="I15" t="s">
        <v>229</v>
      </c>
      <c r="J15" s="1"/>
      <c r="K15" s="1"/>
      <c r="L15" s="1"/>
    </row>
    <row r="16" spans="1:14" x14ac:dyDescent="0.25">
      <c r="A16" t="s">
        <v>80</v>
      </c>
      <c r="C16" s="1" t="s">
        <v>114</v>
      </c>
      <c r="D16" s="1" t="s">
        <v>115</v>
      </c>
      <c r="E16" s="1" t="s">
        <v>116</v>
      </c>
      <c r="F16" s="1" t="s">
        <v>117</v>
      </c>
      <c r="G16" s="31">
        <v>1</v>
      </c>
      <c r="H16" s="1" t="s">
        <v>160</v>
      </c>
      <c r="I16" s="1" t="s">
        <v>280</v>
      </c>
      <c r="J16" s="1"/>
      <c r="K16" s="1"/>
      <c r="L16" s="1"/>
    </row>
    <row r="17" spans="1:12" x14ac:dyDescent="0.25">
      <c r="A17" t="s">
        <v>74</v>
      </c>
      <c r="C17" s="1" t="s">
        <v>118</v>
      </c>
      <c r="D17" s="1" t="s">
        <v>119</v>
      </c>
      <c r="E17" s="1" t="s">
        <v>120</v>
      </c>
      <c r="F17" s="1" t="s">
        <v>121</v>
      </c>
      <c r="G17" s="31">
        <v>1</v>
      </c>
      <c r="H17" s="1" t="s">
        <v>161</v>
      </c>
      <c r="I17" s="1" t="s">
        <v>239</v>
      </c>
      <c r="J17" s="1"/>
      <c r="K17" s="1"/>
      <c r="L17" s="1"/>
    </row>
    <row r="18" spans="1:12" x14ac:dyDescent="0.25">
      <c r="A18" t="s">
        <v>71</v>
      </c>
      <c r="C18" s="1" t="s">
        <v>122</v>
      </c>
      <c r="D18" s="1" t="s">
        <v>123</v>
      </c>
      <c r="E18" s="1" t="s">
        <v>231</v>
      </c>
      <c r="F18" s="1" t="s">
        <v>124</v>
      </c>
      <c r="H18" s="1" t="s">
        <v>161</v>
      </c>
      <c r="I18" t="s">
        <v>385</v>
      </c>
      <c r="J18" s="1"/>
      <c r="K18" s="1"/>
      <c r="L18" s="1"/>
    </row>
    <row r="19" spans="1:12" x14ac:dyDescent="0.25">
      <c r="A19" s="98" t="s">
        <v>177</v>
      </c>
      <c r="C19" t="s">
        <v>125</v>
      </c>
      <c r="D19" t="s">
        <v>126</v>
      </c>
      <c r="E19" t="s">
        <v>127</v>
      </c>
      <c r="F19" t="s">
        <v>128</v>
      </c>
      <c r="G19" s="31">
        <v>0</v>
      </c>
      <c r="H19" s="1" t="s">
        <v>161</v>
      </c>
      <c r="I19" t="s">
        <v>239</v>
      </c>
    </row>
    <row r="20" spans="1:12" x14ac:dyDescent="0.25">
      <c r="A20" t="s">
        <v>80</v>
      </c>
      <c r="C20" t="s">
        <v>129</v>
      </c>
      <c r="D20" t="s">
        <v>130</v>
      </c>
      <c r="E20" t="s">
        <v>131</v>
      </c>
      <c r="F20" t="s">
        <v>132</v>
      </c>
      <c r="H20" s="1" t="s">
        <v>161</v>
      </c>
      <c r="I20" t="s">
        <v>239</v>
      </c>
    </row>
    <row r="21" spans="1:12" x14ac:dyDescent="0.25">
      <c r="A21" t="s">
        <v>80</v>
      </c>
      <c r="C21" t="s">
        <v>133</v>
      </c>
      <c r="D21" t="s">
        <v>134</v>
      </c>
      <c r="E21" t="s">
        <v>135</v>
      </c>
      <c r="F21" t="s">
        <v>124</v>
      </c>
      <c r="H21" s="1" t="s">
        <v>161</v>
      </c>
      <c r="I21" t="s">
        <v>239</v>
      </c>
    </row>
    <row r="22" spans="1:12" x14ac:dyDescent="0.25">
      <c r="A22" s="97" t="s">
        <v>271</v>
      </c>
      <c r="C22" t="s">
        <v>250</v>
      </c>
      <c r="D22" t="s">
        <v>290</v>
      </c>
      <c r="E22" t="s">
        <v>135</v>
      </c>
      <c r="F22" t="s">
        <v>124</v>
      </c>
      <c r="H22" s="1" t="s">
        <v>161</v>
      </c>
    </row>
    <row r="23" spans="1:12" x14ac:dyDescent="0.25">
      <c r="A23" t="s">
        <v>74</v>
      </c>
      <c r="C23" t="s">
        <v>136</v>
      </c>
      <c r="D23" t="s">
        <v>137</v>
      </c>
      <c r="E23" t="s">
        <v>138</v>
      </c>
      <c r="F23" t="s">
        <v>139</v>
      </c>
      <c r="H23" s="1" t="s">
        <v>161</v>
      </c>
      <c r="I23" t="s">
        <v>239</v>
      </c>
    </row>
    <row r="24" spans="1:12" x14ac:dyDescent="0.25">
      <c r="A24" t="s">
        <v>62</v>
      </c>
      <c r="C24" t="s">
        <v>140</v>
      </c>
      <c r="D24" t="s">
        <v>141</v>
      </c>
      <c r="E24" t="s">
        <v>142</v>
      </c>
      <c r="F24" t="s">
        <v>139</v>
      </c>
      <c r="G24" s="31">
        <v>1</v>
      </c>
      <c r="H24" s="1" t="s">
        <v>160</v>
      </c>
      <c r="I24" t="s">
        <v>385</v>
      </c>
      <c r="J24" t="s">
        <v>365</v>
      </c>
    </row>
    <row r="25" spans="1:12" x14ac:dyDescent="0.25">
      <c r="A25" t="s">
        <v>80</v>
      </c>
      <c r="C25" t="s">
        <v>143</v>
      </c>
      <c r="D25" t="s">
        <v>164</v>
      </c>
      <c r="E25" t="s">
        <v>144</v>
      </c>
      <c r="F25" t="s">
        <v>139</v>
      </c>
      <c r="H25" s="1" t="s">
        <v>161</v>
      </c>
      <c r="I25" t="s">
        <v>385</v>
      </c>
    </row>
    <row r="26" spans="1:12" x14ac:dyDescent="0.25">
      <c r="A26" s="97" t="s">
        <v>271</v>
      </c>
      <c r="C26" t="s">
        <v>479</v>
      </c>
      <c r="D26" t="s">
        <v>145</v>
      </c>
      <c r="E26" t="s">
        <v>146</v>
      </c>
      <c r="F26" t="s">
        <v>109</v>
      </c>
      <c r="H26" s="1" t="s">
        <v>161</v>
      </c>
      <c r="I26" t="s">
        <v>385</v>
      </c>
    </row>
    <row r="27" spans="1:12" x14ac:dyDescent="0.25">
      <c r="A27" t="s">
        <v>74</v>
      </c>
      <c r="C27" t="s">
        <v>147</v>
      </c>
      <c r="D27" t="s">
        <v>148</v>
      </c>
      <c r="E27" t="s">
        <v>149</v>
      </c>
      <c r="F27" t="s">
        <v>102</v>
      </c>
      <c r="H27" s="1" t="s">
        <v>161</v>
      </c>
      <c r="I27" s="38">
        <v>44956</v>
      </c>
    </row>
    <row r="28" spans="1:12" x14ac:dyDescent="0.25">
      <c r="A28" t="s">
        <v>80</v>
      </c>
      <c r="C28" t="s">
        <v>150</v>
      </c>
      <c r="D28" t="s">
        <v>151</v>
      </c>
      <c r="E28" t="s">
        <v>152</v>
      </c>
      <c r="F28" t="s">
        <v>153</v>
      </c>
      <c r="H28" s="1" t="s">
        <v>161</v>
      </c>
      <c r="I28" t="s">
        <v>239</v>
      </c>
    </row>
    <row r="29" spans="1:12" x14ac:dyDescent="0.25">
      <c r="A29" s="97" t="s">
        <v>271</v>
      </c>
      <c r="C29" t="s">
        <v>154</v>
      </c>
      <c r="D29" t="s">
        <v>155</v>
      </c>
      <c r="E29" t="s">
        <v>156</v>
      </c>
      <c r="F29" t="s">
        <v>117</v>
      </c>
      <c r="H29" s="1" t="s">
        <v>161</v>
      </c>
      <c r="I29" t="s">
        <v>229</v>
      </c>
    </row>
    <row r="30" spans="1:12" x14ac:dyDescent="0.25">
      <c r="A30" s="97" t="s">
        <v>271</v>
      </c>
      <c r="C30" t="s">
        <v>157</v>
      </c>
      <c r="D30" t="s">
        <v>158</v>
      </c>
      <c r="E30" t="s">
        <v>159</v>
      </c>
      <c r="F30" t="s">
        <v>92</v>
      </c>
      <c r="H30" s="1" t="s">
        <v>161</v>
      </c>
      <c r="I30" t="s">
        <v>239</v>
      </c>
      <c r="J30" t="s">
        <v>472</v>
      </c>
    </row>
    <row r="31" spans="1:12" x14ac:dyDescent="0.25">
      <c r="A31" s="97" t="s">
        <v>271</v>
      </c>
      <c r="B31" s="38">
        <v>44928</v>
      </c>
      <c r="C31" t="s">
        <v>180</v>
      </c>
      <c r="D31" t="s">
        <v>179</v>
      </c>
      <c r="E31" t="s">
        <v>181</v>
      </c>
      <c r="F31" t="s">
        <v>128</v>
      </c>
      <c r="G31" s="31">
        <v>1</v>
      </c>
      <c r="H31" s="1" t="s">
        <v>160</v>
      </c>
    </row>
    <row r="32" spans="1:12" x14ac:dyDescent="0.25">
      <c r="A32" t="s">
        <v>80</v>
      </c>
      <c r="B32" s="38">
        <v>44936</v>
      </c>
      <c r="C32" t="s">
        <v>409</v>
      </c>
      <c r="D32" t="s">
        <v>272</v>
      </c>
      <c r="E32" t="s">
        <v>249</v>
      </c>
      <c r="F32" t="s">
        <v>66</v>
      </c>
      <c r="H32" s="1" t="s">
        <v>161</v>
      </c>
      <c r="I32" t="s">
        <v>387</v>
      </c>
    </row>
    <row r="33" spans="1:10" x14ac:dyDescent="0.25">
      <c r="A33" t="s">
        <v>80</v>
      </c>
      <c r="C33" t="s">
        <v>273</v>
      </c>
      <c r="D33" t="s">
        <v>274</v>
      </c>
      <c r="E33" t="s">
        <v>275</v>
      </c>
      <c r="F33" t="s">
        <v>132</v>
      </c>
      <c r="G33" s="31">
        <v>1</v>
      </c>
      <c r="H33" s="1" t="s">
        <v>160</v>
      </c>
    </row>
    <row r="34" spans="1:10" x14ac:dyDescent="0.25">
      <c r="A34" t="s">
        <v>80</v>
      </c>
      <c r="C34" s="96" t="s">
        <v>276</v>
      </c>
      <c r="D34" s="96" t="s">
        <v>277</v>
      </c>
      <c r="E34" s="96" t="s">
        <v>278</v>
      </c>
      <c r="F34" t="s">
        <v>279</v>
      </c>
      <c r="G34" s="31">
        <v>1</v>
      </c>
      <c r="H34" s="1" t="s">
        <v>160</v>
      </c>
    </row>
    <row r="35" spans="1:10" x14ac:dyDescent="0.25">
      <c r="A35" t="s">
        <v>80</v>
      </c>
      <c r="B35" s="108"/>
      <c r="C35" s="108" t="s">
        <v>281</v>
      </c>
      <c r="D35" s="108" t="s">
        <v>282</v>
      </c>
      <c r="E35" s="108" t="s">
        <v>283</v>
      </c>
      <c r="F35" t="s">
        <v>139</v>
      </c>
      <c r="H35" s="1" t="s">
        <v>160</v>
      </c>
      <c r="I35" t="s">
        <v>370</v>
      </c>
      <c r="J35" t="s">
        <v>284</v>
      </c>
    </row>
    <row r="36" spans="1:10" x14ac:dyDescent="0.25">
      <c r="C36" t="s">
        <v>285</v>
      </c>
      <c r="D36" t="s">
        <v>286</v>
      </c>
      <c r="E36" t="s">
        <v>287</v>
      </c>
      <c r="F36" t="s">
        <v>483</v>
      </c>
      <c r="H36" s="1" t="s">
        <v>160</v>
      </c>
    </row>
    <row r="37" spans="1:10" x14ac:dyDescent="0.25">
      <c r="A37" s="97" t="s">
        <v>271</v>
      </c>
      <c r="B37" s="38">
        <v>44942</v>
      </c>
      <c r="C37" t="s">
        <v>288</v>
      </c>
      <c r="E37" t="s">
        <v>289</v>
      </c>
      <c r="F37" t="s">
        <v>379</v>
      </c>
      <c r="G37" s="31">
        <v>1</v>
      </c>
      <c r="H37" s="1" t="s">
        <v>160</v>
      </c>
      <c r="I37" t="s">
        <v>386</v>
      </c>
    </row>
    <row r="38" spans="1:10" x14ac:dyDescent="0.25">
      <c r="A38" t="s">
        <v>71</v>
      </c>
      <c r="B38" s="38">
        <v>44942</v>
      </c>
      <c r="C38" t="s">
        <v>291</v>
      </c>
      <c r="D38" t="s">
        <v>292</v>
      </c>
      <c r="E38" t="s">
        <v>293</v>
      </c>
      <c r="F38" t="s">
        <v>294</v>
      </c>
      <c r="G38" s="31">
        <v>1</v>
      </c>
      <c r="H38" s="1" t="s">
        <v>160</v>
      </c>
    </row>
    <row r="39" spans="1:10" x14ac:dyDescent="0.25">
      <c r="A39" t="s">
        <v>80</v>
      </c>
      <c r="B39" s="38">
        <v>44943</v>
      </c>
      <c r="C39" t="s">
        <v>297</v>
      </c>
      <c r="D39" t="s">
        <v>298</v>
      </c>
      <c r="E39" t="s">
        <v>299</v>
      </c>
      <c r="F39" t="s">
        <v>300</v>
      </c>
      <c r="G39" s="31">
        <v>1</v>
      </c>
      <c r="H39" s="1" t="s">
        <v>160</v>
      </c>
    </row>
    <row r="40" spans="1:10" x14ac:dyDescent="0.25">
      <c r="B40" s="38">
        <v>44943</v>
      </c>
      <c r="C40" t="s">
        <v>317</v>
      </c>
      <c r="D40" t="s">
        <v>316</v>
      </c>
      <c r="E40" t="s">
        <v>302</v>
      </c>
      <c r="F40" t="s">
        <v>83</v>
      </c>
      <c r="H40" s="1" t="s">
        <v>161</v>
      </c>
      <c r="I40" t="s">
        <v>321</v>
      </c>
    </row>
    <row r="41" spans="1:10" x14ac:dyDescent="0.25">
      <c r="A41" t="s">
        <v>74</v>
      </c>
      <c r="B41" s="38">
        <v>44943</v>
      </c>
      <c r="C41" t="s">
        <v>319</v>
      </c>
      <c r="D41" t="s">
        <v>320</v>
      </c>
      <c r="E41" t="s">
        <v>303</v>
      </c>
      <c r="F41" t="s">
        <v>318</v>
      </c>
      <c r="H41" s="1" t="s">
        <v>161</v>
      </c>
      <c r="I41" t="s">
        <v>321</v>
      </c>
    </row>
    <row r="42" spans="1:10" x14ac:dyDescent="0.25">
      <c r="A42" t="s">
        <v>177</v>
      </c>
      <c r="B42" s="38">
        <v>44943</v>
      </c>
      <c r="C42" t="s">
        <v>323</v>
      </c>
      <c r="D42" t="s">
        <v>322</v>
      </c>
      <c r="E42" t="s">
        <v>304</v>
      </c>
      <c r="F42" t="s">
        <v>139</v>
      </c>
      <c r="H42" s="1" t="s">
        <v>161</v>
      </c>
      <c r="I42" t="s">
        <v>321</v>
      </c>
    </row>
    <row r="43" spans="1:10" x14ac:dyDescent="0.25">
      <c r="A43" t="s">
        <v>74</v>
      </c>
      <c r="B43" s="38">
        <v>44943</v>
      </c>
      <c r="C43" t="s">
        <v>326</v>
      </c>
      <c r="D43" t="s">
        <v>327</v>
      </c>
      <c r="E43" t="s">
        <v>305</v>
      </c>
      <c r="F43" t="s">
        <v>66</v>
      </c>
      <c r="H43" s="1" t="s">
        <v>161</v>
      </c>
      <c r="I43" t="s">
        <v>321</v>
      </c>
    </row>
    <row r="44" spans="1:10" x14ac:dyDescent="0.25">
      <c r="A44" t="s">
        <v>80</v>
      </c>
      <c r="B44" s="38">
        <v>44943</v>
      </c>
      <c r="C44" t="s">
        <v>328</v>
      </c>
      <c r="D44" t="s">
        <v>329</v>
      </c>
      <c r="E44" t="s">
        <v>306</v>
      </c>
      <c r="F44" t="s">
        <v>366</v>
      </c>
      <c r="H44" s="1" t="s">
        <v>161</v>
      </c>
      <c r="I44" t="s">
        <v>385</v>
      </c>
    </row>
    <row r="45" spans="1:10" x14ac:dyDescent="0.25">
      <c r="A45" t="s">
        <v>74</v>
      </c>
      <c r="B45" s="38">
        <v>44943</v>
      </c>
      <c r="C45" t="s">
        <v>330</v>
      </c>
      <c r="D45" t="s">
        <v>331</v>
      </c>
      <c r="E45" t="s">
        <v>307</v>
      </c>
      <c r="F45" t="s">
        <v>366</v>
      </c>
      <c r="H45" s="1" t="s">
        <v>161</v>
      </c>
      <c r="I45" t="s">
        <v>321</v>
      </c>
    </row>
    <row r="46" spans="1:10" x14ac:dyDescent="0.25">
      <c r="A46" t="s">
        <v>74</v>
      </c>
      <c r="B46" s="38">
        <v>44943</v>
      </c>
      <c r="C46" t="s">
        <v>332</v>
      </c>
      <c r="D46" t="s">
        <v>333</v>
      </c>
      <c r="E46" t="s">
        <v>308</v>
      </c>
      <c r="F46" t="s">
        <v>66</v>
      </c>
      <c r="H46" s="1" t="s">
        <v>161</v>
      </c>
      <c r="I46" t="s">
        <v>321</v>
      </c>
    </row>
    <row r="47" spans="1:10" x14ac:dyDescent="0.25">
      <c r="A47" t="s">
        <v>74</v>
      </c>
      <c r="B47" s="38">
        <v>44943</v>
      </c>
      <c r="C47" t="s">
        <v>334</v>
      </c>
      <c r="D47" t="s">
        <v>335</v>
      </c>
      <c r="E47" t="s">
        <v>309</v>
      </c>
      <c r="F47" t="s">
        <v>300</v>
      </c>
      <c r="H47" s="1" t="s">
        <v>161</v>
      </c>
      <c r="I47" t="s">
        <v>385</v>
      </c>
    </row>
    <row r="48" spans="1:10" x14ac:dyDescent="0.25">
      <c r="A48" t="s">
        <v>74</v>
      </c>
      <c r="B48" s="38">
        <v>44943</v>
      </c>
      <c r="C48" t="s">
        <v>336</v>
      </c>
      <c r="D48" t="s">
        <v>337</v>
      </c>
      <c r="E48" t="s">
        <v>310</v>
      </c>
      <c r="F48" t="s">
        <v>66</v>
      </c>
      <c r="H48" s="1" t="s">
        <v>161</v>
      </c>
      <c r="I48" t="s">
        <v>321</v>
      </c>
    </row>
    <row r="49" spans="1:10" x14ac:dyDescent="0.25">
      <c r="B49" s="38">
        <v>44943</v>
      </c>
      <c r="C49" t="s">
        <v>338</v>
      </c>
      <c r="D49" t="s">
        <v>339</v>
      </c>
      <c r="E49" t="s">
        <v>311</v>
      </c>
      <c r="F49" t="s">
        <v>367</v>
      </c>
      <c r="H49" s="1" t="s">
        <v>161</v>
      </c>
      <c r="I49" t="s">
        <v>321</v>
      </c>
    </row>
    <row r="50" spans="1:10" x14ac:dyDescent="0.25">
      <c r="A50" t="s">
        <v>80</v>
      </c>
      <c r="B50" s="38">
        <v>44943</v>
      </c>
      <c r="C50" t="s">
        <v>317</v>
      </c>
      <c r="D50" t="s">
        <v>324</v>
      </c>
      <c r="E50" t="s">
        <v>312</v>
      </c>
      <c r="F50" t="s">
        <v>83</v>
      </c>
      <c r="H50" s="1" t="s">
        <v>161</v>
      </c>
      <c r="I50" t="s">
        <v>385</v>
      </c>
    </row>
    <row r="51" spans="1:10" x14ac:dyDescent="0.25">
      <c r="A51" t="s">
        <v>177</v>
      </c>
      <c r="B51" s="38">
        <v>44943</v>
      </c>
      <c r="C51" t="s">
        <v>325</v>
      </c>
      <c r="E51" t="s">
        <v>313</v>
      </c>
      <c r="F51" t="s">
        <v>368</v>
      </c>
      <c r="H51" s="1" t="s">
        <v>161</v>
      </c>
      <c r="I51" t="s">
        <v>321</v>
      </c>
    </row>
    <row r="52" spans="1:10" x14ac:dyDescent="0.25">
      <c r="B52" s="38">
        <v>44943</v>
      </c>
      <c r="C52" t="s">
        <v>340</v>
      </c>
      <c r="D52" t="s">
        <v>341</v>
      </c>
      <c r="E52" t="s">
        <v>314</v>
      </c>
      <c r="F52" t="s">
        <v>369</v>
      </c>
      <c r="H52" s="1" t="s">
        <v>161</v>
      </c>
      <c r="I52" t="s">
        <v>321</v>
      </c>
    </row>
    <row r="53" spans="1:10" x14ac:dyDescent="0.25">
      <c r="A53" t="s">
        <v>74</v>
      </c>
      <c r="B53" s="38">
        <v>44943</v>
      </c>
      <c r="C53" t="s">
        <v>342</v>
      </c>
      <c r="D53" t="s">
        <v>343</v>
      </c>
      <c r="E53" t="s">
        <v>315</v>
      </c>
      <c r="F53" t="s">
        <v>66</v>
      </c>
      <c r="H53" s="1" t="s">
        <v>161</v>
      </c>
      <c r="I53" t="s">
        <v>321</v>
      </c>
      <c r="J53" t="s">
        <v>388</v>
      </c>
    </row>
    <row r="54" spans="1:10" x14ac:dyDescent="0.25">
      <c r="A54" t="s">
        <v>71</v>
      </c>
      <c r="B54" s="38">
        <v>44949</v>
      </c>
      <c r="C54" t="s">
        <v>372</v>
      </c>
      <c r="D54" t="s">
        <v>343</v>
      </c>
      <c r="E54" t="s">
        <v>371</v>
      </c>
      <c r="F54" t="s">
        <v>128</v>
      </c>
      <c r="H54" s="1" t="s">
        <v>161</v>
      </c>
      <c r="I54" t="s">
        <v>373</v>
      </c>
    </row>
    <row r="55" spans="1:10" x14ac:dyDescent="0.25">
      <c r="A55" t="s">
        <v>74</v>
      </c>
      <c r="B55" s="38">
        <v>44950</v>
      </c>
      <c r="C55" t="s">
        <v>337</v>
      </c>
      <c r="D55" t="s">
        <v>383</v>
      </c>
      <c r="E55" t="s">
        <v>384</v>
      </c>
      <c r="F55" t="s">
        <v>113</v>
      </c>
      <c r="H55" s="1" t="s">
        <v>161</v>
      </c>
      <c r="I55" t="s">
        <v>385</v>
      </c>
    </row>
    <row r="56" spans="1:10" x14ac:dyDescent="0.25">
      <c r="A56" t="s">
        <v>74</v>
      </c>
      <c r="B56" s="38">
        <v>44956</v>
      </c>
      <c r="C56" t="s">
        <v>473</v>
      </c>
      <c r="D56" t="s">
        <v>474</v>
      </c>
      <c r="E56" t="s">
        <v>475</v>
      </c>
      <c r="F56" t="s">
        <v>113</v>
      </c>
      <c r="H56" s="1" t="s">
        <v>161</v>
      </c>
      <c r="I56" s="146">
        <v>44956</v>
      </c>
    </row>
    <row r="57" spans="1:10" x14ac:dyDescent="0.25">
      <c r="A57" t="s">
        <v>74</v>
      </c>
      <c r="B57" s="38">
        <v>44956</v>
      </c>
      <c r="C57" t="s">
        <v>476</v>
      </c>
      <c r="D57" t="s">
        <v>477</v>
      </c>
      <c r="E57" t="s">
        <v>478</v>
      </c>
      <c r="F57" t="s">
        <v>428</v>
      </c>
      <c r="H57" s="1" t="s">
        <v>161</v>
      </c>
      <c r="I57" s="146">
        <v>44956</v>
      </c>
    </row>
    <row r="58" spans="1:10" x14ac:dyDescent="0.25">
      <c r="A58" t="s">
        <v>74</v>
      </c>
      <c r="B58" s="38">
        <v>44956</v>
      </c>
      <c r="C58" t="s">
        <v>481</v>
      </c>
      <c r="E58" t="s">
        <v>480</v>
      </c>
      <c r="F58" t="s">
        <v>66</v>
      </c>
      <c r="H58" s="1" t="s">
        <v>161</v>
      </c>
      <c r="I58" s="146">
        <v>44956</v>
      </c>
    </row>
    <row r="59" spans="1:10" x14ac:dyDescent="0.25">
      <c r="I59" s="38"/>
    </row>
    <row r="60" spans="1:10" x14ac:dyDescent="0.25">
      <c r="I60" s="38"/>
    </row>
  </sheetData>
  <autoFilter ref="A1:L58" xr:uid="{83A18F59-4BC1-451A-B4BD-F3C2CACC7555}"/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598B-301E-47DD-904E-7C3BF857F0CF}">
  <dimension ref="A1:X62"/>
  <sheetViews>
    <sheetView workbookViewId="0">
      <selection activeCell="E24" sqref="E24"/>
    </sheetView>
  </sheetViews>
  <sheetFormatPr baseColWidth="10" defaultColWidth="11.42578125" defaultRowHeight="15" x14ac:dyDescent="0.25"/>
  <cols>
    <col min="1" max="1" width="11" customWidth="1"/>
    <col min="2" max="2" width="10.42578125" customWidth="1"/>
    <col min="3" max="3" width="10.7109375" customWidth="1"/>
    <col min="4" max="4" width="31.5703125" customWidth="1"/>
    <col min="5" max="5" width="36.42578125" customWidth="1"/>
    <col min="6" max="6" width="33.85546875" bestFit="1" customWidth="1"/>
    <col min="7" max="7" width="17" bestFit="1" customWidth="1"/>
    <col min="8" max="8" width="17.7109375" customWidth="1"/>
    <col min="9" max="9" width="7.28515625" customWidth="1"/>
    <col min="10" max="10" width="5.85546875" customWidth="1"/>
    <col min="12" max="12" width="8.140625" customWidth="1"/>
    <col min="13" max="13" width="16.85546875" customWidth="1"/>
    <col min="16" max="16" width="13.5703125" customWidth="1"/>
  </cols>
  <sheetData>
    <row r="1" spans="1:24" ht="16.5" thickBot="1" x14ac:dyDescent="0.3">
      <c r="A1" s="100" t="s">
        <v>260</v>
      </c>
      <c r="D1" s="39"/>
      <c r="F1" s="40"/>
      <c r="Q1" s="41"/>
    </row>
    <row r="2" spans="1:24" ht="48" customHeight="1" thickBot="1" x14ac:dyDescent="0.3">
      <c r="A2" s="64" t="s">
        <v>183</v>
      </c>
      <c r="B2" s="42" t="s">
        <v>184</v>
      </c>
      <c r="C2" s="42" t="s">
        <v>185</v>
      </c>
      <c r="D2" s="42" t="s">
        <v>186</v>
      </c>
      <c r="E2" s="42" t="s">
        <v>187</v>
      </c>
      <c r="F2" s="42" t="s">
        <v>188</v>
      </c>
      <c r="G2" s="42" t="s">
        <v>189</v>
      </c>
      <c r="H2" s="42" t="s">
        <v>46</v>
      </c>
      <c r="I2" s="42" t="s">
        <v>190</v>
      </c>
      <c r="J2" s="42" t="s">
        <v>191</v>
      </c>
      <c r="K2" s="42" t="s">
        <v>192</v>
      </c>
      <c r="L2" s="42" t="s">
        <v>193</v>
      </c>
      <c r="M2" s="43" t="s">
        <v>194</v>
      </c>
      <c r="N2" s="43" t="s">
        <v>201</v>
      </c>
      <c r="O2" s="43" t="s">
        <v>195</v>
      </c>
      <c r="P2" s="63" t="s">
        <v>196</v>
      </c>
      <c r="Q2" s="44" t="s">
        <v>197</v>
      </c>
      <c r="R2" s="45" t="s">
        <v>202</v>
      </c>
      <c r="S2" s="111" t="s">
        <v>417</v>
      </c>
      <c r="T2" s="46" t="s">
        <v>198</v>
      </c>
      <c r="U2" s="47" t="s">
        <v>199</v>
      </c>
      <c r="V2" s="47" t="s">
        <v>200</v>
      </c>
      <c r="W2" s="48" t="s">
        <v>48</v>
      </c>
      <c r="X2" s="49"/>
    </row>
    <row r="3" spans="1:24" x14ac:dyDescent="0.25">
      <c r="A3" s="65">
        <v>44929</v>
      </c>
      <c r="B3" t="s">
        <v>214</v>
      </c>
      <c r="C3" t="s">
        <v>215</v>
      </c>
      <c r="D3" t="s">
        <v>220</v>
      </c>
      <c r="E3" t="s">
        <v>221</v>
      </c>
      <c r="F3" s="67" t="s">
        <v>222</v>
      </c>
      <c r="G3" t="s">
        <v>223</v>
      </c>
      <c r="H3" t="s">
        <v>128</v>
      </c>
      <c r="I3" t="s">
        <v>224</v>
      </c>
      <c r="J3" t="s">
        <v>225</v>
      </c>
      <c r="K3" t="s">
        <v>202</v>
      </c>
      <c r="L3" t="s">
        <v>226</v>
      </c>
      <c r="M3" t="s">
        <v>225</v>
      </c>
      <c r="N3" t="s">
        <v>224</v>
      </c>
      <c r="O3" t="s">
        <v>224</v>
      </c>
      <c r="P3" t="s">
        <v>224</v>
      </c>
      <c r="Q3">
        <v>1</v>
      </c>
      <c r="R3">
        <v>1</v>
      </c>
      <c r="T3">
        <v>0</v>
      </c>
      <c r="U3">
        <v>1</v>
      </c>
      <c r="V3">
        <v>1</v>
      </c>
      <c r="W3" t="s">
        <v>227</v>
      </c>
    </row>
    <row r="4" spans="1:24" x14ac:dyDescent="0.25">
      <c r="A4" s="65">
        <v>44932</v>
      </c>
      <c r="B4" t="s">
        <v>232</v>
      </c>
      <c r="C4" t="s">
        <v>104</v>
      </c>
      <c r="D4" t="s">
        <v>235</v>
      </c>
      <c r="E4" t="s">
        <v>233</v>
      </c>
      <c r="F4" s="68" t="s">
        <v>236</v>
      </c>
      <c r="G4" s="66" t="s">
        <v>238</v>
      </c>
      <c r="H4" t="s">
        <v>87</v>
      </c>
      <c r="I4" t="s">
        <v>224</v>
      </c>
      <c r="J4" t="s">
        <v>225</v>
      </c>
      <c r="K4" t="s">
        <v>226</v>
      </c>
      <c r="L4" t="s">
        <v>226</v>
      </c>
      <c r="M4" t="s">
        <v>225</v>
      </c>
      <c r="N4" t="s">
        <v>237</v>
      </c>
      <c r="O4" t="s">
        <v>225</v>
      </c>
      <c r="P4" t="s">
        <v>225</v>
      </c>
      <c r="Q4">
        <v>1</v>
      </c>
      <c r="U4">
        <v>1</v>
      </c>
      <c r="V4">
        <v>1</v>
      </c>
    </row>
    <row r="5" spans="1:24" x14ac:dyDescent="0.25">
      <c r="A5" s="65">
        <v>44935</v>
      </c>
      <c r="B5" t="s">
        <v>63</v>
      </c>
      <c r="C5" t="s">
        <v>64</v>
      </c>
      <c r="D5" t="s">
        <v>240</v>
      </c>
      <c r="E5" t="s">
        <v>241</v>
      </c>
      <c r="F5" s="68" t="s">
        <v>247</v>
      </c>
      <c r="G5" s="66" t="s">
        <v>246</v>
      </c>
      <c r="H5" t="s">
        <v>66</v>
      </c>
      <c r="I5" t="s">
        <v>224</v>
      </c>
      <c r="J5" t="s">
        <v>225</v>
      </c>
      <c r="K5" t="s">
        <v>202</v>
      </c>
      <c r="L5" t="s">
        <v>209</v>
      </c>
      <c r="M5" t="s">
        <v>225</v>
      </c>
      <c r="N5" t="s">
        <v>224</v>
      </c>
      <c r="O5" t="s">
        <v>225</v>
      </c>
      <c r="P5" t="s">
        <v>225</v>
      </c>
      <c r="Q5">
        <v>1</v>
      </c>
      <c r="R5">
        <v>1</v>
      </c>
      <c r="T5">
        <v>1</v>
      </c>
      <c r="U5">
        <v>1</v>
      </c>
      <c r="V5">
        <v>1</v>
      </c>
    </row>
    <row r="6" spans="1:24" x14ac:dyDescent="0.25">
      <c r="A6" s="65">
        <v>44935</v>
      </c>
      <c r="B6" t="s">
        <v>242</v>
      </c>
      <c r="C6" t="s">
        <v>243</v>
      </c>
      <c r="D6" t="s">
        <v>248</v>
      </c>
      <c r="E6" t="s">
        <v>241</v>
      </c>
      <c r="F6" s="68" t="s">
        <v>244</v>
      </c>
      <c r="G6" s="66" t="s">
        <v>245</v>
      </c>
      <c r="H6" t="s">
        <v>87</v>
      </c>
      <c r="I6" t="s">
        <v>225</v>
      </c>
      <c r="J6" t="s">
        <v>225</v>
      </c>
      <c r="K6" t="s">
        <v>226</v>
      </c>
      <c r="L6" t="s">
        <v>225</v>
      </c>
      <c r="M6" t="s">
        <v>225</v>
      </c>
      <c r="O6" t="s">
        <v>225</v>
      </c>
      <c r="P6" t="s">
        <v>225</v>
      </c>
      <c r="Q6">
        <v>1</v>
      </c>
      <c r="U6">
        <v>1</v>
      </c>
      <c r="V6">
        <v>1</v>
      </c>
    </row>
    <row r="7" spans="1:24" x14ac:dyDescent="0.25">
      <c r="A7" s="65">
        <v>44937</v>
      </c>
      <c r="B7" t="s">
        <v>250</v>
      </c>
      <c r="C7" t="s">
        <v>251</v>
      </c>
      <c r="D7" t="s">
        <v>252</v>
      </c>
      <c r="E7" t="s">
        <v>253</v>
      </c>
      <c r="F7" s="68" t="s">
        <v>254</v>
      </c>
      <c r="G7" s="66" t="s">
        <v>255</v>
      </c>
      <c r="H7" t="s">
        <v>124</v>
      </c>
      <c r="I7" t="s">
        <v>224</v>
      </c>
      <c r="J7" t="s">
        <v>225</v>
      </c>
      <c r="K7" t="s">
        <v>202</v>
      </c>
      <c r="L7" t="s">
        <v>209</v>
      </c>
      <c r="M7" t="s">
        <v>225</v>
      </c>
      <c r="O7" t="s">
        <v>224</v>
      </c>
      <c r="P7" t="s">
        <v>224</v>
      </c>
      <c r="Q7">
        <v>1</v>
      </c>
      <c r="R7">
        <v>1</v>
      </c>
      <c r="T7">
        <v>1</v>
      </c>
      <c r="U7">
        <v>1</v>
      </c>
      <c r="V7">
        <v>1</v>
      </c>
    </row>
    <row r="8" spans="1:24" x14ac:dyDescent="0.25">
      <c r="A8" s="65">
        <v>44938</v>
      </c>
      <c r="B8" t="s">
        <v>81</v>
      </c>
      <c r="C8" t="s">
        <v>82</v>
      </c>
      <c r="D8" t="s">
        <v>258</v>
      </c>
      <c r="E8" t="s">
        <v>256</v>
      </c>
      <c r="F8" s="68" t="s">
        <v>257</v>
      </c>
      <c r="G8" s="66" t="s">
        <v>259</v>
      </c>
      <c r="H8" t="s">
        <v>83</v>
      </c>
      <c r="I8" t="s">
        <v>224</v>
      </c>
      <c r="J8" t="s">
        <v>225</v>
      </c>
      <c r="K8" t="s">
        <v>202</v>
      </c>
      <c r="L8" t="s">
        <v>225</v>
      </c>
      <c r="M8" t="s">
        <v>225</v>
      </c>
      <c r="N8" t="s">
        <v>224</v>
      </c>
      <c r="O8" t="s">
        <v>224</v>
      </c>
      <c r="P8" t="s">
        <v>224</v>
      </c>
      <c r="Q8">
        <v>1</v>
      </c>
      <c r="R8">
        <v>1</v>
      </c>
      <c r="U8">
        <v>1</v>
      </c>
      <c r="V8">
        <v>1</v>
      </c>
    </row>
    <row r="9" spans="1:24" x14ac:dyDescent="0.25">
      <c r="A9" s="65">
        <v>44950</v>
      </c>
      <c r="B9" t="s">
        <v>67</v>
      </c>
      <c r="C9" t="s">
        <v>68</v>
      </c>
      <c r="D9" t="s">
        <v>399</v>
      </c>
      <c r="E9" t="s">
        <v>256</v>
      </c>
      <c r="F9" s="68" t="s">
        <v>398</v>
      </c>
      <c r="G9" s="66" t="s">
        <v>397</v>
      </c>
      <c r="H9" t="s">
        <v>124</v>
      </c>
      <c r="I9" t="s">
        <v>224</v>
      </c>
      <c r="J9" t="s">
        <v>225</v>
      </c>
      <c r="K9" t="s">
        <v>226</v>
      </c>
      <c r="L9" t="s">
        <v>225</v>
      </c>
      <c r="M9" t="s">
        <v>225</v>
      </c>
      <c r="O9" t="s">
        <v>225</v>
      </c>
      <c r="P9" t="s">
        <v>225</v>
      </c>
      <c r="Q9">
        <v>1</v>
      </c>
      <c r="U9">
        <v>1</v>
      </c>
      <c r="V9">
        <v>1</v>
      </c>
    </row>
    <row r="10" spans="1:24" x14ac:dyDescent="0.25">
      <c r="A10" s="65">
        <v>44950</v>
      </c>
      <c r="B10" t="s">
        <v>401</v>
      </c>
      <c r="C10" t="s">
        <v>400</v>
      </c>
      <c r="D10" t="s">
        <v>402</v>
      </c>
      <c r="E10" t="s">
        <v>256</v>
      </c>
      <c r="F10" s="68" t="s">
        <v>404</v>
      </c>
      <c r="G10" s="66" t="s">
        <v>403</v>
      </c>
      <c r="H10" t="s">
        <v>87</v>
      </c>
      <c r="I10" t="s">
        <v>224</v>
      </c>
      <c r="J10" t="s">
        <v>225</v>
      </c>
      <c r="K10" t="s">
        <v>226</v>
      </c>
      <c r="L10" t="s">
        <v>225</v>
      </c>
      <c r="M10" t="s">
        <v>225</v>
      </c>
      <c r="Q10">
        <v>1</v>
      </c>
      <c r="U10">
        <v>1</v>
      </c>
      <c r="V10">
        <v>1</v>
      </c>
    </row>
    <row r="11" spans="1:24" x14ac:dyDescent="0.25">
      <c r="A11" s="65">
        <v>44943</v>
      </c>
      <c r="B11" t="s">
        <v>154</v>
      </c>
      <c r="C11" t="s">
        <v>155</v>
      </c>
      <c r="D11" t="s">
        <v>345</v>
      </c>
      <c r="E11" t="s">
        <v>346</v>
      </c>
      <c r="F11" s="68" t="s">
        <v>347</v>
      </c>
      <c r="G11" s="66" t="s">
        <v>348</v>
      </c>
      <c r="H11" t="s">
        <v>117</v>
      </c>
      <c r="I11" t="s">
        <v>224</v>
      </c>
      <c r="J11" t="s">
        <v>225</v>
      </c>
      <c r="K11" t="s">
        <v>202</v>
      </c>
      <c r="L11" t="s">
        <v>209</v>
      </c>
      <c r="M11" t="s">
        <v>225</v>
      </c>
      <c r="N11" t="s">
        <v>224</v>
      </c>
      <c r="O11" t="s">
        <v>224</v>
      </c>
      <c r="P11" t="s">
        <v>224</v>
      </c>
      <c r="Q11">
        <v>1</v>
      </c>
      <c r="R11">
        <v>1</v>
      </c>
      <c r="T11">
        <v>1</v>
      </c>
      <c r="U11">
        <v>1</v>
      </c>
      <c r="V11">
        <v>1</v>
      </c>
    </row>
    <row r="12" spans="1:24" x14ac:dyDescent="0.25">
      <c r="A12" s="65">
        <v>44943</v>
      </c>
      <c r="B12" t="s">
        <v>349</v>
      </c>
      <c r="C12" t="s">
        <v>350</v>
      </c>
      <c r="D12" t="s">
        <v>351</v>
      </c>
      <c r="E12" t="s">
        <v>346</v>
      </c>
      <c r="F12" s="68" t="s">
        <v>352</v>
      </c>
      <c r="G12" s="66" t="s">
        <v>353</v>
      </c>
      <c r="H12" t="s">
        <v>117</v>
      </c>
      <c r="I12" t="s">
        <v>225</v>
      </c>
      <c r="J12" t="s">
        <v>225</v>
      </c>
      <c r="K12" t="s">
        <v>202</v>
      </c>
      <c r="L12" t="s">
        <v>209</v>
      </c>
      <c r="M12" t="s">
        <v>225</v>
      </c>
      <c r="N12" t="s">
        <v>224</v>
      </c>
      <c r="O12" t="s">
        <v>224</v>
      </c>
      <c r="P12" t="s">
        <v>224</v>
      </c>
      <c r="Q12">
        <v>1</v>
      </c>
      <c r="R12">
        <v>1</v>
      </c>
      <c r="T12">
        <v>1</v>
      </c>
      <c r="U12">
        <v>1</v>
      </c>
      <c r="V12">
        <v>1</v>
      </c>
    </row>
    <row r="13" spans="1:24" x14ac:dyDescent="0.25">
      <c r="A13" s="65">
        <v>44950</v>
      </c>
      <c r="B13" t="s">
        <v>288</v>
      </c>
      <c r="C13" t="s">
        <v>376</v>
      </c>
      <c r="D13" t="s">
        <v>258</v>
      </c>
      <c r="E13" t="s">
        <v>375</v>
      </c>
      <c r="F13" s="67" t="s">
        <v>377</v>
      </c>
      <c r="G13" s="66" t="s">
        <v>378</v>
      </c>
      <c r="H13" t="s">
        <v>379</v>
      </c>
      <c r="I13" t="s">
        <v>224</v>
      </c>
      <c r="J13" t="s">
        <v>225</v>
      </c>
      <c r="K13" t="s">
        <v>202</v>
      </c>
      <c r="L13" t="s">
        <v>209</v>
      </c>
      <c r="M13" t="s">
        <v>225</v>
      </c>
      <c r="Q13">
        <v>1</v>
      </c>
      <c r="R13">
        <v>1</v>
      </c>
      <c r="T13">
        <v>1</v>
      </c>
      <c r="U13">
        <v>1</v>
      </c>
      <c r="V13">
        <v>1</v>
      </c>
    </row>
    <row r="14" spans="1:24" x14ac:dyDescent="0.25">
      <c r="A14" s="65">
        <v>44950</v>
      </c>
      <c r="B14" t="s">
        <v>374</v>
      </c>
      <c r="C14" t="s">
        <v>230</v>
      </c>
      <c r="D14" t="s">
        <v>382</v>
      </c>
      <c r="E14" t="s">
        <v>375</v>
      </c>
      <c r="F14" s="68" t="s">
        <v>380</v>
      </c>
      <c r="G14" s="66" t="s">
        <v>381</v>
      </c>
      <c r="H14" t="s">
        <v>379</v>
      </c>
      <c r="I14" t="s">
        <v>224</v>
      </c>
      <c r="J14" t="s">
        <v>225</v>
      </c>
      <c r="K14" t="s">
        <v>202</v>
      </c>
      <c r="L14" t="s">
        <v>209</v>
      </c>
      <c r="M14" t="s">
        <v>225</v>
      </c>
      <c r="Q14">
        <v>1</v>
      </c>
      <c r="R14">
        <v>1</v>
      </c>
      <c r="T14">
        <v>1</v>
      </c>
      <c r="U14">
        <v>1</v>
      </c>
      <c r="V14">
        <v>1</v>
      </c>
    </row>
    <row r="15" spans="1:24" x14ac:dyDescent="0.25">
      <c r="A15" s="65">
        <v>44950</v>
      </c>
      <c r="B15" t="s">
        <v>349</v>
      </c>
      <c r="C15" t="s">
        <v>145</v>
      </c>
      <c r="D15" t="s">
        <v>392</v>
      </c>
      <c r="E15" t="s">
        <v>389</v>
      </c>
      <c r="F15" s="68" t="s">
        <v>393</v>
      </c>
      <c r="G15" s="66" t="s">
        <v>394</v>
      </c>
      <c r="H15" t="s">
        <v>395</v>
      </c>
      <c r="I15" t="s">
        <v>224</v>
      </c>
      <c r="J15" t="s">
        <v>225</v>
      </c>
      <c r="K15" t="s">
        <v>202</v>
      </c>
      <c r="L15" t="s">
        <v>209</v>
      </c>
      <c r="M15" s="102" t="s">
        <v>396</v>
      </c>
      <c r="O15" t="s">
        <v>224</v>
      </c>
      <c r="P15" t="s">
        <v>224</v>
      </c>
      <c r="Q15">
        <v>1</v>
      </c>
      <c r="R15">
        <v>1</v>
      </c>
      <c r="T15">
        <v>1</v>
      </c>
      <c r="U15">
        <v>1</v>
      </c>
      <c r="V15">
        <v>1</v>
      </c>
    </row>
    <row r="16" spans="1:24" x14ac:dyDescent="0.25">
      <c r="A16" s="65">
        <v>44951</v>
      </c>
      <c r="B16" t="s">
        <v>418</v>
      </c>
      <c r="C16" t="s">
        <v>151</v>
      </c>
      <c r="D16" t="s">
        <v>420</v>
      </c>
      <c r="E16" t="s">
        <v>419</v>
      </c>
      <c r="F16" s="68" t="s">
        <v>422</v>
      </c>
      <c r="G16" s="66" t="s">
        <v>421</v>
      </c>
      <c r="H16" t="s">
        <v>153</v>
      </c>
      <c r="I16" t="s">
        <v>225</v>
      </c>
      <c r="J16" t="s">
        <v>225</v>
      </c>
      <c r="K16" t="s">
        <v>226</v>
      </c>
      <c r="L16" t="s">
        <v>209</v>
      </c>
      <c r="M16" t="s">
        <v>225</v>
      </c>
      <c r="O16" t="s">
        <v>225</v>
      </c>
      <c r="P16" t="s">
        <v>225</v>
      </c>
      <c r="Q16">
        <v>1</v>
      </c>
      <c r="T16">
        <v>1</v>
      </c>
      <c r="U16">
        <v>1</v>
      </c>
      <c r="V16">
        <v>1</v>
      </c>
    </row>
    <row r="17" spans="1:24" x14ac:dyDescent="0.25">
      <c r="A17" s="65">
        <v>44956</v>
      </c>
      <c r="B17" t="s">
        <v>79</v>
      </c>
      <c r="C17" t="s">
        <v>182</v>
      </c>
      <c r="D17" t="s">
        <v>468</v>
      </c>
      <c r="E17" t="s">
        <v>469</v>
      </c>
      <c r="F17" s="68" t="s">
        <v>470</v>
      </c>
      <c r="G17" s="66" t="s">
        <v>471</v>
      </c>
      <c r="H17" t="s">
        <v>66</v>
      </c>
      <c r="I17" t="s">
        <v>224</v>
      </c>
      <c r="J17" t="s">
        <v>225</v>
      </c>
      <c r="K17" t="s">
        <v>202</v>
      </c>
      <c r="L17" t="s">
        <v>209</v>
      </c>
      <c r="M17" t="s">
        <v>225</v>
      </c>
      <c r="O17" t="s">
        <v>225</v>
      </c>
      <c r="P17" t="s">
        <v>225</v>
      </c>
      <c r="Q17">
        <v>1</v>
      </c>
      <c r="R17">
        <v>1</v>
      </c>
      <c r="T17">
        <v>1</v>
      </c>
      <c r="U17">
        <v>1</v>
      </c>
      <c r="V17">
        <v>1</v>
      </c>
    </row>
    <row r="18" spans="1:24" x14ac:dyDescent="0.25">
      <c r="A18" s="65">
        <v>44958</v>
      </c>
      <c r="B18" t="s">
        <v>473</v>
      </c>
      <c r="C18" t="s">
        <v>474</v>
      </c>
      <c r="D18" t="s">
        <v>258</v>
      </c>
      <c r="E18" t="s">
        <v>485</v>
      </c>
      <c r="F18" s="163" t="s">
        <v>486</v>
      </c>
      <c r="G18" s="66" t="s">
        <v>488</v>
      </c>
      <c r="H18" t="s">
        <v>487</v>
      </c>
      <c r="I18" t="s">
        <v>224</v>
      </c>
      <c r="J18" t="s">
        <v>225</v>
      </c>
      <c r="K18" t="s">
        <v>202</v>
      </c>
      <c r="L18" t="s">
        <v>225</v>
      </c>
      <c r="M18" t="s">
        <v>225</v>
      </c>
      <c r="O18" t="s">
        <v>225</v>
      </c>
      <c r="P18" t="s">
        <v>225</v>
      </c>
      <c r="Q18">
        <v>1</v>
      </c>
      <c r="R18">
        <v>1</v>
      </c>
      <c r="U18">
        <v>1</v>
      </c>
      <c r="V18">
        <v>1</v>
      </c>
    </row>
    <row r="19" spans="1:24" x14ac:dyDescent="0.25">
      <c r="A19" s="65">
        <v>44958</v>
      </c>
      <c r="B19" t="s">
        <v>273</v>
      </c>
      <c r="C19" t="s">
        <v>489</v>
      </c>
      <c r="D19" t="s">
        <v>491</v>
      </c>
      <c r="E19" t="s">
        <v>490</v>
      </c>
      <c r="F19" s="163" t="s">
        <v>492</v>
      </c>
      <c r="G19" s="66" t="s">
        <v>493</v>
      </c>
      <c r="H19" t="s">
        <v>132</v>
      </c>
      <c r="I19" t="s">
        <v>225</v>
      </c>
      <c r="J19" t="s">
        <v>225</v>
      </c>
      <c r="K19" t="s">
        <v>202</v>
      </c>
      <c r="L19" t="s">
        <v>209</v>
      </c>
      <c r="M19" t="s">
        <v>225</v>
      </c>
      <c r="O19" t="s">
        <v>224</v>
      </c>
      <c r="P19" t="s">
        <v>225</v>
      </c>
      <c r="Q19">
        <v>1</v>
      </c>
      <c r="R19">
        <v>1</v>
      </c>
      <c r="T19">
        <v>1</v>
      </c>
      <c r="U19">
        <v>1</v>
      </c>
      <c r="V19">
        <v>1</v>
      </c>
    </row>
    <row r="20" spans="1:24" x14ac:dyDescent="0.25">
      <c r="A20" s="65"/>
      <c r="F20" s="163"/>
      <c r="G20" s="66"/>
    </row>
    <row r="21" spans="1:24" x14ac:dyDescent="0.25">
      <c r="A21" s="65"/>
      <c r="F21" s="163"/>
      <c r="G21" s="66"/>
    </row>
    <row r="22" spans="1:24" x14ac:dyDescent="0.25">
      <c r="A22" s="65"/>
      <c r="F22" s="163"/>
      <c r="G22" s="66"/>
    </row>
    <row r="23" spans="1:24" x14ac:dyDescent="0.25">
      <c r="A23" s="65"/>
      <c r="F23" s="163"/>
      <c r="G23" s="66"/>
    </row>
    <row r="24" spans="1:24" x14ac:dyDescent="0.25">
      <c r="F24" s="164"/>
      <c r="G24" s="66"/>
    </row>
    <row r="25" spans="1:24" ht="15.75" thickBot="1" x14ac:dyDescent="0.3">
      <c r="F25" s="164"/>
      <c r="G25" s="66"/>
    </row>
    <row r="26" spans="1:24" ht="15.75" thickBot="1" x14ac:dyDescent="0.3">
      <c r="G26" s="66"/>
      <c r="Q26" s="93">
        <f t="shared" ref="Q26:V26" si="0">SUM(Q3:Q25)</f>
        <v>17</v>
      </c>
      <c r="R26" s="94">
        <f t="shared" si="0"/>
        <v>12</v>
      </c>
      <c r="S26" s="94">
        <f t="shared" si="0"/>
        <v>0</v>
      </c>
      <c r="T26" s="94">
        <f t="shared" si="0"/>
        <v>10</v>
      </c>
      <c r="U26" s="94">
        <f t="shared" si="0"/>
        <v>17</v>
      </c>
      <c r="V26" s="95">
        <f t="shared" si="0"/>
        <v>17</v>
      </c>
    </row>
    <row r="27" spans="1:24" x14ac:dyDescent="0.25">
      <c r="G27" s="66"/>
    </row>
    <row r="28" spans="1:24" x14ac:dyDescent="0.25">
      <c r="G28" s="66"/>
    </row>
    <row r="29" spans="1:24" ht="15.75" thickBot="1" x14ac:dyDescent="0.3">
      <c r="A29" s="100" t="s">
        <v>354</v>
      </c>
      <c r="G29" s="66"/>
    </row>
    <row r="30" spans="1:24" ht="42.75" customHeight="1" thickBot="1" x14ac:dyDescent="0.3">
      <c r="A30" s="64" t="s">
        <v>183</v>
      </c>
      <c r="B30" s="42" t="s">
        <v>184</v>
      </c>
      <c r="C30" s="42" t="s">
        <v>185</v>
      </c>
      <c r="D30" s="42" t="s">
        <v>186</v>
      </c>
      <c r="E30" s="42" t="s">
        <v>187</v>
      </c>
      <c r="F30" s="42" t="s">
        <v>188</v>
      </c>
      <c r="G30" s="42" t="s">
        <v>189</v>
      </c>
      <c r="H30" s="42" t="s">
        <v>46</v>
      </c>
      <c r="I30" s="42" t="s">
        <v>190</v>
      </c>
      <c r="J30" s="42" t="s">
        <v>191</v>
      </c>
      <c r="K30" s="42" t="s">
        <v>192</v>
      </c>
      <c r="L30" s="42" t="s">
        <v>193</v>
      </c>
      <c r="M30" s="43" t="s">
        <v>194</v>
      </c>
      <c r="N30" s="43" t="s">
        <v>201</v>
      </c>
      <c r="O30" s="43" t="s">
        <v>195</v>
      </c>
      <c r="P30" s="63" t="s">
        <v>196</v>
      </c>
      <c r="Q30" s="44" t="s">
        <v>354</v>
      </c>
      <c r="R30" s="45" t="s">
        <v>202</v>
      </c>
      <c r="S30" s="111" t="s">
        <v>417</v>
      </c>
      <c r="T30" s="46" t="s">
        <v>198</v>
      </c>
      <c r="U30" s="47" t="s">
        <v>199</v>
      </c>
      <c r="V30" s="47" t="s">
        <v>200</v>
      </c>
      <c r="W30" s="48" t="s">
        <v>48</v>
      </c>
      <c r="X30" s="49"/>
    </row>
    <row r="31" spans="1:24" x14ac:dyDescent="0.25">
      <c r="A31" s="65">
        <v>44943</v>
      </c>
      <c r="B31" t="s">
        <v>357</v>
      </c>
      <c r="C31" t="s">
        <v>356</v>
      </c>
      <c r="D31" t="s">
        <v>358</v>
      </c>
      <c r="E31" t="s">
        <v>346</v>
      </c>
      <c r="F31" s="70" t="s">
        <v>355</v>
      </c>
      <c r="G31" s="66" t="s">
        <v>359</v>
      </c>
      <c r="H31" t="s">
        <v>117</v>
      </c>
      <c r="I31" t="s">
        <v>225</v>
      </c>
      <c r="J31" t="s">
        <v>225</v>
      </c>
      <c r="K31" t="s">
        <v>202</v>
      </c>
      <c r="L31" t="s">
        <v>209</v>
      </c>
      <c r="M31" t="s">
        <v>225</v>
      </c>
      <c r="O31" t="s">
        <v>224</v>
      </c>
      <c r="P31" t="s">
        <v>224</v>
      </c>
      <c r="Q31">
        <v>1</v>
      </c>
      <c r="R31">
        <v>1</v>
      </c>
      <c r="T31">
        <v>1</v>
      </c>
      <c r="U31">
        <v>1</v>
      </c>
      <c r="V31">
        <v>1</v>
      </c>
    </row>
    <row r="32" spans="1:24" x14ac:dyDescent="0.25">
      <c r="G32" s="66"/>
    </row>
    <row r="33" spans="1:24" ht="15.75" thickBot="1" x14ac:dyDescent="0.3">
      <c r="G33" s="66"/>
    </row>
    <row r="34" spans="1:24" ht="15.75" thickBot="1" x14ac:dyDescent="0.3">
      <c r="G34" s="66"/>
      <c r="Q34" s="93">
        <f t="shared" ref="Q34:V34" si="1">SUM(Q31:Q33)</f>
        <v>1</v>
      </c>
      <c r="R34" s="93">
        <f t="shared" si="1"/>
        <v>1</v>
      </c>
      <c r="S34" s="93">
        <f t="shared" si="1"/>
        <v>0</v>
      </c>
      <c r="T34" s="94">
        <f t="shared" si="1"/>
        <v>1</v>
      </c>
      <c r="U34" s="94">
        <f t="shared" si="1"/>
        <v>1</v>
      </c>
      <c r="V34" s="95">
        <f t="shared" si="1"/>
        <v>1</v>
      </c>
    </row>
    <row r="35" spans="1:24" ht="16.5" customHeight="1" x14ac:dyDescent="0.25">
      <c r="G35" s="66"/>
    </row>
    <row r="36" spans="1:24" ht="16.5" customHeight="1" x14ac:dyDescent="0.25">
      <c r="G36" s="66"/>
    </row>
    <row r="37" spans="1:24" ht="16.5" customHeight="1" x14ac:dyDescent="0.25">
      <c r="G37" s="66"/>
    </row>
    <row r="38" spans="1:24" ht="15.75" thickBot="1" x14ac:dyDescent="0.3">
      <c r="A38" s="100" t="s">
        <v>416</v>
      </c>
      <c r="G38" s="66"/>
    </row>
    <row r="39" spans="1:24" ht="42.75" customHeight="1" thickBot="1" x14ac:dyDescent="0.3">
      <c r="A39" s="64" t="s">
        <v>183</v>
      </c>
      <c r="B39" s="42" t="s">
        <v>184</v>
      </c>
      <c r="C39" s="42" t="s">
        <v>185</v>
      </c>
      <c r="D39" s="42" t="s">
        <v>186</v>
      </c>
      <c r="E39" s="42" t="s">
        <v>187</v>
      </c>
      <c r="F39" s="42" t="s">
        <v>188</v>
      </c>
      <c r="G39" s="42" t="s">
        <v>189</v>
      </c>
      <c r="H39" s="42" t="s">
        <v>46</v>
      </c>
      <c r="I39" s="42" t="s">
        <v>190</v>
      </c>
      <c r="J39" s="42" t="s">
        <v>191</v>
      </c>
      <c r="K39" s="42" t="s">
        <v>192</v>
      </c>
      <c r="L39" s="42" t="s">
        <v>193</v>
      </c>
      <c r="M39" s="43" t="s">
        <v>194</v>
      </c>
      <c r="N39" s="43" t="s">
        <v>201</v>
      </c>
      <c r="O39" s="43" t="s">
        <v>195</v>
      </c>
      <c r="P39" s="63" t="s">
        <v>196</v>
      </c>
      <c r="Q39" s="44" t="s">
        <v>197</v>
      </c>
      <c r="R39" s="45" t="s">
        <v>202</v>
      </c>
      <c r="S39" s="111" t="s">
        <v>417</v>
      </c>
      <c r="T39" s="46" t="s">
        <v>198</v>
      </c>
      <c r="U39" s="47" t="s">
        <v>199</v>
      </c>
      <c r="V39" s="47" t="s">
        <v>200</v>
      </c>
      <c r="W39" s="48" t="s">
        <v>48</v>
      </c>
      <c r="X39" s="49"/>
    </row>
    <row r="40" spans="1:24" x14ac:dyDescent="0.25">
      <c r="A40" s="65">
        <v>44951</v>
      </c>
      <c r="B40" t="s">
        <v>411</v>
      </c>
      <c r="C40" t="s">
        <v>410</v>
      </c>
      <c r="D40" t="s">
        <v>399</v>
      </c>
      <c r="E40" t="s">
        <v>412</v>
      </c>
      <c r="F40" s="70" t="s">
        <v>413</v>
      </c>
      <c r="G40" s="66" t="s">
        <v>414</v>
      </c>
      <c r="H40" t="s">
        <v>415</v>
      </c>
      <c r="I40" t="s">
        <v>224</v>
      </c>
      <c r="J40" t="s">
        <v>225</v>
      </c>
      <c r="K40" t="s">
        <v>202</v>
      </c>
      <c r="L40" t="s">
        <v>209</v>
      </c>
      <c r="N40" t="s">
        <v>224</v>
      </c>
      <c r="O40" t="s">
        <v>225</v>
      </c>
      <c r="P40" t="s">
        <v>225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</row>
    <row r="41" spans="1:24" ht="15.75" thickBot="1" x14ac:dyDescent="0.3">
      <c r="A41" s="65">
        <v>44952</v>
      </c>
      <c r="B41" t="s">
        <v>423</v>
      </c>
      <c r="C41" t="s">
        <v>424</v>
      </c>
      <c r="D41" t="s">
        <v>240</v>
      </c>
      <c r="E41" t="s">
        <v>425</v>
      </c>
      <c r="F41" s="70" t="s">
        <v>426</v>
      </c>
      <c r="G41" s="66" t="s">
        <v>427</v>
      </c>
      <c r="H41" t="s">
        <v>428</v>
      </c>
      <c r="I41" t="s">
        <v>225</v>
      </c>
      <c r="J41" t="s">
        <v>225</v>
      </c>
      <c r="K41" t="s">
        <v>202</v>
      </c>
      <c r="L41" t="s">
        <v>209</v>
      </c>
      <c r="O41" t="s">
        <v>225</v>
      </c>
      <c r="P41" t="s">
        <v>225</v>
      </c>
      <c r="Q41">
        <v>1</v>
      </c>
      <c r="R41">
        <v>1</v>
      </c>
      <c r="T41">
        <v>1</v>
      </c>
      <c r="U41">
        <v>1</v>
      </c>
      <c r="V41">
        <v>1</v>
      </c>
    </row>
    <row r="42" spans="1:24" ht="15.75" thickBot="1" x14ac:dyDescent="0.3">
      <c r="G42" s="66"/>
      <c r="Q42" s="93">
        <f t="shared" ref="Q42:V42" si="2">SUM(Q40:Q41)</f>
        <v>2</v>
      </c>
      <c r="R42" s="93">
        <f t="shared" si="2"/>
        <v>2</v>
      </c>
      <c r="S42" s="93">
        <f t="shared" si="2"/>
        <v>1</v>
      </c>
      <c r="T42" s="94">
        <f t="shared" si="2"/>
        <v>2</v>
      </c>
      <c r="U42" s="94">
        <f t="shared" si="2"/>
        <v>2</v>
      </c>
      <c r="V42" s="95">
        <f t="shared" si="2"/>
        <v>2</v>
      </c>
    </row>
    <row r="43" spans="1:24" ht="16.5" customHeight="1" x14ac:dyDescent="0.25">
      <c r="G43" s="66"/>
    </row>
    <row r="44" spans="1:24" ht="16.5" customHeight="1" x14ac:dyDescent="0.25">
      <c r="G44" s="66"/>
    </row>
    <row r="45" spans="1:24" ht="16.5" customHeight="1" x14ac:dyDescent="0.25">
      <c r="G45" s="66"/>
    </row>
    <row r="46" spans="1:24" ht="16.5" customHeight="1" x14ac:dyDescent="0.25">
      <c r="G46" s="66"/>
    </row>
    <row r="47" spans="1:24" ht="16.5" customHeight="1" x14ac:dyDescent="0.25">
      <c r="G47" s="66"/>
    </row>
    <row r="48" spans="1:24" ht="16.5" customHeight="1" x14ac:dyDescent="0.25">
      <c r="G48" s="66"/>
    </row>
    <row r="50" spans="1:22" ht="15.75" thickBot="1" x14ac:dyDescent="0.3">
      <c r="A50" s="101" t="s">
        <v>360</v>
      </c>
      <c r="Q50" s="101">
        <f t="shared" ref="Q50:V50" si="3">Q26+Q34+Q42</f>
        <v>20</v>
      </c>
      <c r="R50" s="101">
        <f t="shared" si="3"/>
        <v>15</v>
      </c>
      <c r="S50" s="101">
        <f t="shared" si="3"/>
        <v>1</v>
      </c>
      <c r="T50" s="101">
        <f t="shared" si="3"/>
        <v>13</v>
      </c>
      <c r="U50" s="101">
        <f t="shared" si="3"/>
        <v>20</v>
      </c>
      <c r="V50" s="101">
        <f t="shared" si="3"/>
        <v>20</v>
      </c>
    </row>
    <row r="51" spans="1:22" ht="15.75" thickTop="1" x14ac:dyDescent="0.25">
      <c r="A51" s="102"/>
      <c r="Q51" s="102"/>
      <c r="R51" s="102"/>
      <c r="S51" s="102"/>
      <c r="T51" s="102"/>
      <c r="U51" s="102"/>
      <c r="V51" s="102"/>
    </row>
    <row r="52" spans="1:22" x14ac:dyDescent="0.25">
      <c r="A52" s="102"/>
      <c r="Q52" s="102"/>
      <c r="R52" s="102"/>
      <c r="S52" s="102"/>
      <c r="T52" s="102"/>
      <c r="U52" s="102"/>
      <c r="V52" s="102"/>
    </row>
    <row r="53" spans="1:22" x14ac:dyDescent="0.25">
      <c r="A53" s="102"/>
      <c r="Q53" s="102"/>
      <c r="R53" s="102"/>
      <c r="S53" s="102"/>
      <c r="T53" s="102"/>
      <c r="U53" s="102"/>
      <c r="V53" s="102"/>
    </row>
    <row r="54" spans="1:22" ht="15.75" thickBot="1" x14ac:dyDescent="0.3">
      <c r="A54" s="102"/>
      <c r="Q54" s="102"/>
      <c r="R54" s="102"/>
      <c r="S54" s="102"/>
      <c r="T54" s="102"/>
      <c r="U54" s="102"/>
      <c r="V54" s="102"/>
    </row>
    <row r="55" spans="1:22" ht="16.5" thickBot="1" x14ac:dyDescent="0.3">
      <c r="A55" s="71" t="s">
        <v>267</v>
      </c>
      <c r="B55" s="72"/>
      <c r="E55" s="40"/>
    </row>
    <row r="56" spans="1:22" ht="15.75" thickBot="1" x14ac:dyDescent="0.3">
      <c r="A56" s="73"/>
      <c r="B56" s="74" t="s">
        <v>268</v>
      </c>
      <c r="C56" s="75" t="s">
        <v>260</v>
      </c>
      <c r="D56" s="75" t="s">
        <v>261</v>
      </c>
      <c r="E56" s="76" t="s">
        <v>262</v>
      </c>
      <c r="F56" s="77" t="s">
        <v>416</v>
      </c>
      <c r="G56" s="77" t="s">
        <v>263</v>
      </c>
      <c r="H56" s="78" t="s">
        <v>264</v>
      </c>
    </row>
    <row r="57" spans="1:22" x14ac:dyDescent="0.25">
      <c r="A57" s="79" t="s">
        <v>265</v>
      </c>
      <c r="B57" s="92">
        <f>Q50</f>
        <v>20</v>
      </c>
      <c r="C57" s="80">
        <f>Q26</f>
        <v>17</v>
      </c>
      <c r="D57" s="81"/>
      <c r="E57" s="82">
        <f>Q34</f>
        <v>1</v>
      </c>
      <c r="F57" s="87">
        <f>Q42</f>
        <v>2</v>
      </c>
      <c r="G57" s="87"/>
      <c r="H57" s="83">
        <f t="shared" ref="H57:H62" si="4">C57+D57+E57+F57+G57</f>
        <v>20</v>
      </c>
    </row>
    <row r="58" spans="1:22" x14ac:dyDescent="0.25">
      <c r="A58" s="84" t="s">
        <v>202</v>
      </c>
      <c r="B58" s="85">
        <f>R50</f>
        <v>15</v>
      </c>
      <c r="C58" s="87">
        <f>R26</f>
        <v>12</v>
      </c>
      <c r="D58" s="87"/>
      <c r="E58" s="88">
        <f>R34</f>
        <v>1</v>
      </c>
      <c r="F58" s="87">
        <f>R42</f>
        <v>2</v>
      </c>
      <c r="G58" s="87"/>
      <c r="H58" s="89">
        <f t="shared" si="4"/>
        <v>15</v>
      </c>
    </row>
    <row r="59" spans="1:22" x14ac:dyDescent="0.25">
      <c r="A59" s="84" t="s">
        <v>417</v>
      </c>
      <c r="B59" s="112">
        <f>S50</f>
        <v>1</v>
      </c>
      <c r="C59" s="87">
        <f>S26</f>
        <v>0</v>
      </c>
      <c r="D59" s="87"/>
      <c r="E59" s="88">
        <f>S34</f>
        <v>0</v>
      </c>
      <c r="F59" s="87">
        <f>S42</f>
        <v>1</v>
      </c>
      <c r="G59" s="87"/>
      <c r="H59" s="89">
        <f t="shared" si="4"/>
        <v>1</v>
      </c>
    </row>
    <row r="60" spans="1:22" x14ac:dyDescent="0.25">
      <c r="A60" s="84" t="s">
        <v>209</v>
      </c>
      <c r="B60" s="90">
        <f>T50</f>
        <v>13</v>
      </c>
      <c r="C60" s="87">
        <f>T26</f>
        <v>10</v>
      </c>
      <c r="D60" s="87"/>
      <c r="E60" s="88">
        <f>T34</f>
        <v>1</v>
      </c>
      <c r="F60" s="87">
        <f>T42</f>
        <v>2</v>
      </c>
      <c r="G60" s="87"/>
      <c r="H60" s="89">
        <f t="shared" si="4"/>
        <v>13</v>
      </c>
    </row>
    <row r="61" spans="1:22" x14ac:dyDescent="0.25">
      <c r="A61" s="84" t="s">
        <v>266</v>
      </c>
      <c r="B61" s="90">
        <f>U50</f>
        <v>20</v>
      </c>
      <c r="C61" s="86">
        <f>U26</f>
        <v>17</v>
      </c>
      <c r="D61" s="87"/>
      <c r="E61" s="91">
        <f>U34</f>
        <v>1</v>
      </c>
      <c r="F61" s="87">
        <f>U42</f>
        <v>2</v>
      </c>
      <c r="G61" s="87"/>
      <c r="H61" s="113">
        <f t="shared" si="4"/>
        <v>20</v>
      </c>
    </row>
    <row r="62" spans="1:22" x14ac:dyDescent="0.25">
      <c r="A62" s="84" t="s">
        <v>200</v>
      </c>
      <c r="B62" s="90">
        <f>V50</f>
        <v>20</v>
      </c>
      <c r="C62" s="86">
        <f>V26</f>
        <v>17</v>
      </c>
      <c r="D62" s="87"/>
      <c r="E62" s="91">
        <f>V34</f>
        <v>1</v>
      </c>
      <c r="F62" s="87">
        <f>V42</f>
        <v>2</v>
      </c>
      <c r="G62" s="87"/>
      <c r="H62" s="113">
        <f t="shared" si="4"/>
        <v>20</v>
      </c>
    </row>
  </sheetData>
  <hyperlinks>
    <hyperlink ref="F4" r:id="rId1" xr:uid="{7972042B-4CB2-4645-AF7E-1FA28561444E}"/>
    <hyperlink ref="F6" r:id="rId2" xr:uid="{A30FB159-9A41-4DC3-9094-876350AE4212}"/>
    <hyperlink ref="F5" r:id="rId3" xr:uid="{831216D0-94B7-4006-A437-305797BE100E}"/>
    <hyperlink ref="F7" r:id="rId4" xr:uid="{DA184B1C-E38F-49B2-9B4C-F283D078DAB8}"/>
    <hyperlink ref="F8" r:id="rId5" xr:uid="{CFA91053-9699-4646-ACC4-7FFC07289A61}"/>
    <hyperlink ref="F11" r:id="rId6" display="mailto:clopez@net-clg.com" xr:uid="{E4533CBA-20EE-4706-9E04-1FCF135504A1}"/>
    <hyperlink ref="F12" r:id="rId7" xr:uid="{44570043-3EFC-4F95-86B2-C5F8E6FA32A7}"/>
    <hyperlink ref="F31" r:id="rId8" display="mailto:apaniagua@net-clg.com" xr:uid="{2F77A655-39E5-427E-BF31-A3AB9D3180BB}"/>
    <hyperlink ref="F14" r:id="rId9" xr:uid="{9E00C5E5-5832-4DC1-8885-7F4B4F30DEAD}"/>
    <hyperlink ref="F15" r:id="rId10" xr:uid="{28DC4340-0894-4612-A19D-DED60D16B34A}"/>
    <hyperlink ref="F9" r:id="rId11" xr:uid="{2CF3F0BD-80E7-40B5-88F2-CD1628FBFE50}"/>
    <hyperlink ref="F40" r:id="rId12" xr:uid="{7D311447-1484-4501-826E-FCFACE04431D}"/>
    <hyperlink ref="F16" r:id="rId13" xr:uid="{029FA34C-5735-4201-8981-FA4D9BEEA7D1}"/>
    <hyperlink ref="F41" r:id="rId14" xr:uid="{8430380D-7005-4730-BEC2-DA6C74CF2314}"/>
    <hyperlink ref="F17" r:id="rId15" xr:uid="{4E329F5F-B499-4E66-AD51-BA671782CA79}"/>
    <hyperlink ref="F18" r:id="rId16" xr:uid="{A309013E-B630-43EC-80DB-42E1459B5C2A}"/>
    <hyperlink ref="F19" r:id="rId17" display="mailto:export@an-global.pe" xr:uid="{3790B170-76DA-4A3C-84B1-74D68FBA37F7}"/>
  </hyperlinks>
  <pageMargins left="0.7" right="0.7" top="0.75" bottom="0.75" header="0.3" footer="0.3"/>
  <pageSetup paperSize="9"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93CF-1168-4EA9-8612-29DEC95A220E}">
  <dimension ref="A1:P44"/>
  <sheetViews>
    <sheetView tabSelected="1" topLeftCell="A2" workbookViewId="0">
      <selection activeCell="C25" sqref="C25"/>
    </sheetView>
  </sheetViews>
  <sheetFormatPr baseColWidth="10" defaultColWidth="11.42578125" defaultRowHeight="15" x14ac:dyDescent="0.25"/>
  <cols>
    <col min="2" max="2" width="13.85546875" customWidth="1"/>
    <col min="3" max="3" width="33.85546875" customWidth="1"/>
    <col min="4" max="4" width="14.5703125" customWidth="1"/>
    <col min="5" max="5" width="11.42578125" style="41"/>
    <col min="6" max="6" width="14" customWidth="1"/>
    <col min="7" max="7" width="18.5703125" customWidth="1"/>
    <col min="9" max="9" width="6.85546875" customWidth="1"/>
    <col min="10" max="10" width="8" customWidth="1"/>
    <col min="13" max="13" width="12.140625" customWidth="1"/>
    <col min="14" max="14" width="13.42578125" customWidth="1"/>
    <col min="15" max="15" width="15.140625" customWidth="1"/>
  </cols>
  <sheetData>
    <row r="1" spans="1:16" ht="31.5" customHeight="1" thickBot="1" x14ac:dyDescent="0.3">
      <c r="A1" s="62" t="s">
        <v>184</v>
      </c>
      <c r="B1" s="62" t="s">
        <v>185</v>
      </c>
      <c r="C1" s="62" t="s">
        <v>187</v>
      </c>
      <c r="D1" s="62" t="s">
        <v>46</v>
      </c>
      <c r="E1" s="61"/>
      <c r="F1" s="50" t="s">
        <v>203</v>
      </c>
      <c r="G1" s="60" t="s">
        <v>204</v>
      </c>
      <c r="H1" s="51" t="s">
        <v>0</v>
      </c>
      <c r="I1" s="52" t="s">
        <v>205</v>
      </c>
      <c r="J1" s="52" t="s">
        <v>206</v>
      </c>
      <c r="K1" s="52" t="s">
        <v>202</v>
      </c>
      <c r="L1" s="52" t="s">
        <v>207</v>
      </c>
      <c r="M1" s="52" t="s">
        <v>208</v>
      </c>
      <c r="N1" s="52" t="s">
        <v>209</v>
      </c>
      <c r="O1" s="53" t="s">
        <v>210</v>
      </c>
    </row>
    <row r="2" spans="1:16" x14ac:dyDescent="0.25">
      <c r="A2" t="s">
        <v>63</v>
      </c>
      <c r="B2" t="s">
        <v>64</v>
      </c>
      <c r="C2" t="s">
        <v>211</v>
      </c>
      <c r="D2" t="s">
        <v>212</v>
      </c>
      <c r="E2" s="41" t="s">
        <v>217</v>
      </c>
      <c r="F2" t="s">
        <v>219</v>
      </c>
      <c r="G2" t="s">
        <v>213</v>
      </c>
      <c r="H2" s="54">
        <v>0</v>
      </c>
      <c r="I2" s="31">
        <v>2</v>
      </c>
      <c r="J2" s="31"/>
      <c r="K2" s="54">
        <v>0</v>
      </c>
      <c r="L2" s="54"/>
      <c r="M2" s="54">
        <v>2500</v>
      </c>
      <c r="N2" s="69">
        <v>0</v>
      </c>
      <c r="O2" s="54">
        <f>H2+K2+L2+M2+N2</f>
        <v>2500</v>
      </c>
      <c r="P2" s="54"/>
    </row>
    <row r="3" spans="1:16" x14ac:dyDescent="0.25">
      <c r="A3" t="s">
        <v>214</v>
      </c>
      <c r="B3" t="s">
        <v>215</v>
      </c>
      <c r="C3" t="s">
        <v>216</v>
      </c>
      <c r="D3" t="s">
        <v>128</v>
      </c>
      <c r="E3" s="41" t="s">
        <v>217</v>
      </c>
      <c r="F3" t="s">
        <v>218</v>
      </c>
      <c r="G3" s="107" t="s">
        <v>363</v>
      </c>
      <c r="H3" s="54">
        <f>I3*450</f>
        <v>450</v>
      </c>
      <c r="I3" s="31">
        <v>1</v>
      </c>
      <c r="J3" s="31"/>
      <c r="K3" s="54">
        <v>100</v>
      </c>
      <c r="L3" s="54">
        <f>30*2</f>
        <v>60</v>
      </c>
      <c r="M3" s="54">
        <v>350</v>
      </c>
      <c r="N3" s="54"/>
      <c r="O3" s="54">
        <f>H3+K3+L3+M3+N3</f>
        <v>960</v>
      </c>
      <c r="P3" s="54"/>
    </row>
    <row r="4" spans="1:16" x14ac:dyDescent="0.25">
      <c r="A4" s="176" t="s">
        <v>232</v>
      </c>
      <c r="B4" s="176" t="s">
        <v>104</v>
      </c>
      <c r="C4" s="177" t="s">
        <v>233</v>
      </c>
      <c r="D4" s="176" t="s">
        <v>87</v>
      </c>
      <c r="E4" s="174" t="s">
        <v>217</v>
      </c>
      <c r="F4" s="175" t="s">
        <v>234</v>
      </c>
      <c r="G4" t="s">
        <v>213</v>
      </c>
      <c r="H4" s="54">
        <v>0</v>
      </c>
      <c r="I4" s="31"/>
      <c r="J4" s="31"/>
      <c r="K4" s="54"/>
      <c r="L4" s="54"/>
      <c r="M4" s="54">
        <v>750</v>
      </c>
      <c r="N4" s="54"/>
      <c r="O4" s="54">
        <f t="shared" ref="O4:O22" si="0">H4+K4+L4+M4+N4</f>
        <v>750</v>
      </c>
      <c r="P4" s="54"/>
    </row>
    <row r="5" spans="1:16" x14ac:dyDescent="0.25">
      <c r="A5" s="176"/>
      <c r="B5" s="176"/>
      <c r="C5" s="177"/>
      <c r="D5" s="176"/>
      <c r="E5" s="174"/>
      <c r="F5" s="24"/>
      <c r="G5" t="s">
        <v>213</v>
      </c>
      <c r="H5" s="54">
        <v>450</v>
      </c>
      <c r="I5" s="31">
        <v>1</v>
      </c>
      <c r="J5" s="31"/>
      <c r="K5" s="54"/>
      <c r="L5" s="54"/>
      <c r="M5" s="54"/>
      <c r="N5" s="54"/>
      <c r="O5" s="54">
        <f t="shared" si="0"/>
        <v>450</v>
      </c>
      <c r="P5" s="54"/>
    </row>
    <row r="6" spans="1:16" x14ac:dyDescent="0.25">
      <c r="A6" t="s">
        <v>250</v>
      </c>
      <c r="B6" t="s">
        <v>251</v>
      </c>
      <c r="C6" t="s">
        <v>135</v>
      </c>
      <c r="D6" t="s">
        <v>124</v>
      </c>
      <c r="E6" s="41" t="s">
        <v>217</v>
      </c>
      <c r="F6" t="s">
        <v>296</v>
      </c>
      <c r="G6" t="s">
        <v>213</v>
      </c>
      <c r="H6" s="54">
        <v>450</v>
      </c>
      <c r="I6" s="31">
        <v>1</v>
      </c>
      <c r="J6" s="31"/>
      <c r="K6" s="54">
        <v>100</v>
      </c>
      <c r="L6" s="54">
        <f>30*2</f>
        <v>60</v>
      </c>
      <c r="M6" s="54"/>
      <c r="N6" s="69">
        <v>0</v>
      </c>
      <c r="O6" s="54">
        <f t="shared" si="0"/>
        <v>610</v>
      </c>
      <c r="P6" s="54"/>
    </row>
    <row r="7" spans="1:16" x14ac:dyDescent="0.25">
      <c r="A7" t="s">
        <v>81</v>
      </c>
      <c r="B7" t="s">
        <v>82</v>
      </c>
      <c r="C7" t="s">
        <v>256</v>
      </c>
      <c r="D7" t="s">
        <v>83</v>
      </c>
      <c r="E7" s="41" t="s">
        <v>217</v>
      </c>
      <c r="F7" t="s">
        <v>295</v>
      </c>
      <c r="G7" s="107" t="s">
        <v>363</v>
      </c>
      <c r="H7" s="54">
        <v>450</v>
      </c>
      <c r="I7" s="31">
        <v>1</v>
      </c>
      <c r="J7" s="31"/>
      <c r="K7" s="54">
        <v>100</v>
      </c>
      <c r="L7" s="54">
        <f>30*2</f>
        <v>60</v>
      </c>
      <c r="M7" s="54"/>
      <c r="N7" s="54"/>
      <c r="O7" s="54">
        <f t="shared" si="0"/>
        <v>610</v>
      </c>
      <c r="P7" s="54"/>
    </row>
    <row r="8" spans="1:16" s="103" customFormat="1" x14ac:dyDescent="0.25">
      <c r="A8" s="103" t="s">
        <v>157</v>
      </c>
      <c r="B8" s="103" t="s">
        <v>269</v>
      </c>
      <c r="C8" s="103" t="s">
        <v>270</v>
      </c>
      <c r="D8" s="103" t="s">
        <v>92</v>
      </c>
      <c r="E8" s="104" t="s">
        <v>217</v>
      </c>
      <c r="F8" s="103" t="s">
        <v>362</v>
      </c>
      <c r="G8" s="103" t="s">
        <v>364</v>
      </c>
      <c r="H8" s="105">
        <v>0</v>
      </c>
      <c r="I8" s="106"/>
      <c r="J8" s="106"/>
      <c r="K8" s="105">
        <v>0</v>
      </c>
      <c r="L8" s="105">
        <v>0</v>
      </c>
      <c r="M8" s="105"/>
      <c r="N8" s="105">
        <v>0</v>
      </c>
      <c r="O8" s="105">
        <f t="shared" si="0"/>
        <v>0</v>
      </c>
      <c r="P8" s="105"/>
    </row>
    <row r="9" spans="1:16" x14ac:dyDescent="0.25">
      <c r="A9" t="s">
        <v>154</v>
      </c>
      <c r="B9" t="s">
        <v>155</v>
      </c>
      <c r="C9" t="s">
        <v>344</v>
      </c>
      <c r="D9" t="s">
        <v>117</v>
      </c>
      <c r="E9" s="41" t="s">
        <v>217</v>
      </c>
      <c r="F9" t="s">
        <v>361</v>
      </c>
      <c r="G9" t="s">
        <v>213</v>
      </c>
      <c r="H9" s="54">
        <f>450+400+250</f>
        <v>1100</v>
      </c>
      <c r="I9" s="31">
        <v>2</v>
      </c>
      <c r="J9" s="31">
        <v>1</v>
      </c>
      <c r="K9" s="54">
        <f>100*3</f>
        <v>300</v>
      </c>
      <c r="L9" s="54">
        <f>60*2</f>
        <v>120</v>
      </c>
      <c r="M9" s="54"/>
      <c r="N9" s="69">
        <v>0</v>
      </c>
      <c r="O9" s="54">
        <f t="shared" si="0"/>
        <v>1520</v>
      </c>
      <c r="P9" s="54"/>
    </row>
    <row r="10" spans="1:16" x14ac:dyDescent="0.25">
      <c r="A10" t="s">
        <v>288</v>
      </c>
      <c r="B10" t="s">
        <v>376</v>
      </c>
      <c r="C10" t="s">
        <v>375</v>
      </c>
      <c r="D10" t="s">
        <v>379</v>
      </c>
      <c r="E10" s="41" t="s">
        <v>217</v>
      </c>
      <c r="F10" t="s">
        <v>407</v>
      </c>
      <c r="G10" t="s">
        <v>213</v>
      </c>
      <c r="H10" s="54">
        <f>450+400</f>
        <v>850</v>
      </c>
      <c r="I10" s="31">
        <v>2</v>
      </c>
      <c r="J10" s="31"/>
      <c r="K10" s="54">
        <f>100*I10</f>
        <v>200</v>
      </c>
      <c r="L10" s="54"/>
      <c r="M10" s="54"/>
      <c r="N10" s="69">
        <v>0</v>
      </c>
      <c r="O10" s="54">
        <f t="shared" si="0"/>
        <v>1050</v>
      </c>
      <c r="P10" s="54"/>
    </row>
    <row r="11" spans="1:16" x14ac:dyDescent="0.25">
      <c r="A11" t="s">
        <v>391</v>
      </c>
      <c r="B11" t="s">
        <v>145</v>
      </c>
      <c r="C11" t="s">
        <v>389</v>
      </c>
      <c r="D11" t="s">
        <v>390</v>
      </c>
      <c r="E11" s="41" t="s">
        <v>217</v>
      </c>
      <c r="F11" t="s">
        <v>408</v>
      </c>
      <c r="G11" t="s">
        <v>213</v>
      </c>
      <c r="H11" s="54">
        <v>450</v>
      </c>
      <c r="I11" s="31">
        <v>1</v>
      </c>
      <c r="J11" s="31"/>
      <c r="K11" s="54">
        <v>100</v>
      </c>
      <c r="L11" s="54">
        <f>30*2</f>
        <v>60</v>
      </c>
      <c r="M11" s="54"/>
      <c r="N11" s="69">
        <v>0</v>
      </c>
      <c r="O11" s="54">
        <f t="shared" si="0"/>
        <v>610</v>
      </c>
      <c r="P11" s="54"/>
    </row>
    <row r="12" spans="1:16" x14ac:dyDescent="0.25">
      <c r="A12" t="s">
        <v>405</v>
      </c>
      <c r="B12" t="s">
        <v>68</v>
      </c>
      <c r="C12" t="s">
        <v>256</v>
      </c>
      <c r="D12" t="s">
        <v>124</v>
      </c>
      <c r="E12" s="41" t="s">
        <v>217</v>
      </c>
      <c r="F12" t="s">
        <v>406</v>
      </c>
      <c r="G12" t="s">
        <v>213</v>
      </c>
      <c r="H12" s="54">
        <f>450+400</f>
        <v>850</v>
      </c>
      <c r="I12" s="31">
        <v>2</v>
      </c>
      <c r="J12" s="31"/>
      <c r="K12" s="54"/>
      <c r="L12" s="54"/>
      <c r="M12" s="54"/>
      <c r="N12" s="54"/>
      <c r="O12" s="54">
        <f t="shared" si="0"/>
        <v>850</v>
      </c>
      <c r="P12" s="54"/>
    </row>
    <row r="13" spans="1:16" x14ac:dyDescent="0.25">
      <c r="A13" s="110" t="s">
        <v>411</v>
      </c>
      <c r="B13" s="110" t="s">
        <v>410</v>
      </c>
      <c r="C13" s="110" t="s">
        <v>412</v>
      </c>
      <c r="D13" s="110" t="s">
        <v>415</v>
      </c>
      <c r="E13" s="160" t="s">
        <v>416</v>
      </c>
      <c r="F13" s="97"/>
      <c r="G13" s="110" t="s">
        <v>213</v>
      </c>
      <c r="H13" s="161">
        <v>0</v>
      </c>
      <c r="I13" s="83">
        <v>1</v>
      </c>
      <c r="J13" s="83"/>
      <c r="K13" s="161">
        <v>0</v>
      </c>
      <c r="L13" s="161"/>
      <c r="M13" s="161"/>
      <c r="N13" s="162">
        <v>0</v>
      </c>
      <c r="O13" s="161">
        <f t="shared" si="0"/>
        <v>0</v>
      </c>
      <c r="P13" s="54"/>
    </row>
    <row r="14" spans="1:16" x14ac:dyDescent="0.25">
      <c r="A14" t="s">
        <v>418</v>
      </c>
      <c r="B14" t="s">
        <v>151</v>
      </c>
      <c r="C14" t="s">
        <v>419</v>
      </c>
      <c r="D14" t="s">
        <v>153</v>
      </c>
      <c r="E14" s="41" t="s">
        <v>217</v>
      </c>
      <c r="F14" t="s">
        <v>430</v>
      </c>
      <c r="G14" t="s">
        <v>213</v>
      </c>
      <c r="H14" s="54">
        <v>450</v>
      </c>
      <c r="I14" s="31">
        <v>1</v>
      </c>
      <c r="J14" s="31"/>
      <c r="K14" s="54"/>
      <c r="L14" s="54"/>
      <c r="M14" s="54"/>
      <c r="N14" s="69">
        <v>0</v>
      </c>
      <c r="O14" s="54">
        <f t="shared" si="0"/>
        <v>450</v>
      </c>
      <c r="P14" s="54"/>
    </row>
    <row r="15" spans="1:16" x14ac:dyDescent="0.25">
      <c r="A15" s="97" t="s">
        <v>423</v>
      </c>
      <c r="B15" s="97" t="s">
        <v>424</v>
      </c>
      <c r="C15" s="97" t="s">
        <v>429</v>
      </c>
      <c r="D15" s="97" t="s">
        <v>428</v>
      </c>
      <c r="E15" s="109" t="s">
        <v>416</v>
      </c>
      <c r="F15" s="97"/>
      <c r="G15" s="97" t="s">
        <v>213</v>
      </c>
      <c r="H15" s="54">
        <v>600</v>
      </c>
      <c r="I15" s="31">
        <v>1</v>
      </c>
      <c r="J15" s="31"/>
      <c r="K15" s="54">
        <v>160</v>
      </c>
      <c r="L15" s="54"/>
      <c r="M15" s="54"/>
      <c r="N15" s="69">
        <v>275</v>
      </c>
      <c r="O15" s="54">
        <f t="shared" si="0"/>
        <v>1035</v>
      </c>
      <c r="P15" s="54"/>
    </row>
    <row r="16" spans="1:16" x14ac:dyDescent="0.25">
      <c r="A16" t="s">
        <v>79</v>
      </c>
      <c r="B16" t="s">
        <v>182</v>
      </c>
      <c r="C16" t="s">
        <v>467</v>
      </c>
      <c r="D16" t="s">
        <v>66</v>
      </c>
      <c r="E16" s="41" t="s">
        <v>217</v>
      </c>
      <c r="G16" t="s">
        <v>213</v>
      </c>
      <c r="H16" s="54">
        <v>450</v>
      </c>
      <c r="I16" s="31">
        <v>1</v>
      </c>
      <c r="J16" s="31"/>
      <c r="K16" s="54">
        <v>160</v>
      </c>
      <c r="L16" s="54"/>
      <c r="M16" s="54">
        <v>500</v>
      </c>
      <c r="N16" s="69">
        <v>275</v>
      </c>
      <c r="O16" s="54">
        <f t="shared" si="0"/>
        <v>1385</v>
      </c>
      <c r="P16" s="54"/>
    </row>
    <row r="17" spans="1:16" x14ac:dyDescent="0.25">
      <c r="A17" t="s">
        <v>473</v>
      </c>
      <c r="B17" t="s">
        <v>474</v>
      </c>
      <c r="C17" t="s">
        <v>485</v>
      </c>
      <c r="D17" t="s">
        <v>113</v>
      </c>
      <c r="E17" s="41" t="s">
        <v>217</v>
      </c>
      <c r="G17" t="s">
        <v>213</v>
      </c>
      <c r="H17" s="54">
        <v>450</v>
      </c>
      <c r="I17" s="31">
        <v>1</v>
      </c>
      <c r="J17" s="31"/>
      <c r="K17" s="54">
        <v>160</v>
      </c>
      <c r="L17" s="54"/>
      <c r="M17" s="54">
        <v>500</v>
      </c>
      <c r="N17" s="54"/>
      <c r="O17" s="54">
        <f t="shared" si="0"/>
        <v>1110</v>
      </c>
      <c r="P17" s="54"/>
    </row>
    <row r="18" spans="1:16" x14ac:dyDescent="0.25">
      <c r="A18" t="s">
        <v>273</v>
      </c>
      <c r="B18" t="s">
        <v>489</v>
      </c>
      <c r="C18" t="s">
        <v>490</v>
      </c>
      <c r="D18" t="s">
        <v>132</v>
      </c>
      <c r="E18" s="41" t="s">
        <v>217</v>
      </c>
      <c r="G18" t="s">
        <v>213</v>
      </c>
      <c r="H18" s="54">
        <v>450</v>
      </c>
      <c r="I18" s="31">
        <v>1</v>
      </c>
      <c r="J18" s="31"/>
      <c r="K18" s="54">
        <v>160</v>
      </c>
      <c r="L18" s="54">
        <f>30*1</f>
        <v>30</v>
      </c>
      <c r="M18" s="54"/>
      <c r="N18" s="69">
        <v>275</v>
      </c>
      <c r="O18" s="54">
        <f t="shared" si="0"/>
        <v>915</v>
      </c>
      <c r="P18" s="54"/>
    </row>
    <row r="19" spans="1:16" x14ac:dyDescent="0.25">
      <c r="H19" s="54">
        <v>0</v>
      </c>
      <c r="I19" s="31"/>
      <c r="J19" s="31"/>
      <c r="K19" s="54"/>
      <c r="L19" s="54"/>
      <c r="M19" s="54"/>
      <c r="N19" s="54"/>
      <c r="O19" s="54">
        <f t="shared" si="0"/>
        <v>0</v>
      </c>
      <c r="P19" s="54"/>
    </row>
    <row r="20" spans="1:16" x14ac:dyDescent="0.25">
      <c r="H20" s="54">
        <v>0</v>
      </c>
      <c r="I20" s="31"/>
      <c r="J20" s="31"/>
      <c r="K20" s="54"/>
      <c r="L20" s="54"/>
      <c r="M20" s="54"/>
      <c r="N20" s="54"/>
      <c r="O20" s="54">
        <f t="shared" si="0"/>
        <v>0</v>
      </c>
      <c r="P20" s="54"/>
    </row>
    <row r="21" spans="1:16" x14ac:dyDescent="0.25">
      <c r="H21" s="54">
        <v>0</v>
      </c>
      <c r="I21" s="31"/>
      <c r="J21" s="31"/>
      <c r="K21" s="54"/>
      <c r="L21" s="54"/>
      <c r="M21" s="54"/>
      <c r="N21" s="54"/>
      <c r="O21" s="54">
        <f t="shared" si="0"/>
        <v>0</v>
      </c>
      <c r="P21" s="54"/>
    </row>
    <row r="22" spans="1:16" x14ac:dyDescent="0.25">
      <c r="H22" s="54">
        <v>0</v>
      </c>
      <c r="I22" s="31"/>
      <c r="J22" s="31"/>
      <c r="K22" s="54"/>
      <c r="L22" s="54"/>
      <c r="M22" s="54"/>
      <c r="N22" s="54"/>
      <c r="O22" s="54">
        <f t="shared" si="0"/>
        <v>0</v>
      </c>
      <c r="P22" s="54"/>
    </row>
    <row r="23" spans="1:16" x14ac:dyDescent="0.25">
      <c r="H23" s="54"/>
      <c r="I23" s="31"/>
      <c r="J23" s="31"/>
      <c r="K23" s="54"/>
      <c r="L23" s="54"/>
      <c r="M23" s="54"/>
      <c r="N23" s="54"/>
      <c r="O23" s="54"/>
      <c r="P23" s="54"/>
    </row>
    <row r="24" spans="1:16" x14ac:dyDescent="0.25">
      <c r="H24" s="54"/>
      <c r="I24" s="31"/>
      <c r="J24" s="31"/>
      <c r="K24" s="54"/>
      <c r="L24" s="54"/>
      <c r="M24" s="54"/>
      <c r="N24" s="54"/>
      <c r="O24" s="54"/>
      <c r="P24" s="54"/>
    </row>
    <row r="25" spans="1:16" ht="15.75" thickBot="1" x14ac:dyDescent="0.3">
      <c r="H25" s="54"/>
      <c r="I25" s="31"/>
      <c r="J25" s="31"/>
      <c r="K25" s="54"/>
      <c r="L25" s="54"/>
      <c r="M25" s="54"/>
      <c r="N25" s="54"/>
      <c r="O25" s="54"/>
      <c r="P25" s="54"/>
    </row>
    <row r="26" spans="1:16" ht="15.75" thickBot="1" x14ac:dyDescent="0.3">
      <c r="H26" s="56">
        <f t="shared" ref="H26:O26" si="1">SUM(H2:H25)</f>
        <v>7450</v>
      </c>
      <c r="I26" s="57">
        <f t="shared" si="1"/>
        <v>19</v>
      </c>
      <c r="J26" s="57">
        <f t="shared" si="1"/>
        <v>1</v>
      </c>
      <c r="K26" s="58">
        <f t="shared" si="1"/>
        <v>1540</v>
      </c>
      <c r="L26" s="58">
        <f t="shared" si="1"/>
        <v>390</v>
      </c>
      <c r="M26" s="58">
        <f t="shared" si="1"/>
        <v>4600</v>
      </c>
      <c r="N26" s="58">
        <f t="shared" si="1"/>
        <v>825</v>
      </c>
      <c r="O26" s="59">
        <f t="shared" si="1"/>
        <v>14805</v>
      </c>
      <c r="P26" s="54"/>
    </row>
    <row r="27" spans="1:16" ht="15.75" thickBot="1" x14ac:dyDescent="0.3">
      <c r="H27" s="54"/>
      <c r="I27" s="31"/>
      <c r="J27" s="31"/>
    </row>
    <row r="28" spans="1:16" ht="15.75" thickBot="1" x14ac:dyDescent="0.3">
      <c r="H28" s="54"/>
      <c r="I28" s="31"/>
      <c r="J28" s="99">
        <f>I26+J26</f>
        <v>20</v>
      </c>
    </row>
    <row r="29" spans="1:16" x14ac:dyDescent="0.25">
      <c r="H29" s="54"/>
      <c r="I29" s="31"/>
      <c r="J29" s="31"/>
    </row>
    <row r="30" spans="1:16" x14ac:dyDescent="0.25">
      <c r="A30" t="s">
        <v>431</v>
      </c>
      <c r="H30" s="54"/>
      <c r="I30" s="31"/>
      <c r="J30" s="31"/>
    </row>
    <row r="31" spans="1:16" x14ac:dyDescent="0.25">
      <c r="I31" s="31"/>
      <c r="J31" s="31"/>
    </row>
    <row r="32" spans="1:16" x14ac:dyDescent="0.25">
      <c r="I32" s="31"/>
      <c r="J32" s="31"/>
    </row>
    <row r="33" spans="9:10" x14ac:dyDescent="0.25">
      <c r="I33" s="31"/>
      <c r="J33" s="31"/>
    </row>
    <row r="34" spans="9:10" x14ac:dyDescent="0.25">
      <c r="I34" s="31"/>
      <c r="J34" s="31"/>
    </row>
    <row r="35" spans="9:10" x14ac:dyDescent="0.25">
      <c r="I35" s="31"/>
      <c r="J35" s="31"/>
    </row>
    <row r="36" spans="9:10" x14ac:dyDescent="0.25">
      <c r="I36" s="31"/>
      <c r="J36" s="31"/>
    </row>
    <row r="37" spans="9:10" x14ac:dyDescent="0.25">
      <c r="I37" s="55"/>
      <c r="J37" s="55"/>
    </row>
    <row r="38" spans="9:10" x14ac:dyDescent="0.25">
      <c r="I38" s="55"/>
      <c r="J38" s="55"/>
    </row>
    <row r="39" spans="9:10" x14ac:dyDescent="0.25">
      <c r="I39" s="55"/>
      <c r="J39" s="55"/>
    </row>
    <row r="40" spans="9:10" x14ac:dyDescent="0.25">
      <c r="I40" s="55"/>
      <c r="J40" s="55"/>
    </row>
    <row r="41" spans="9:10" x14ac:dyDescent="0.25">
      <c r="I41" s="55"/>
      <c r="J41" s="55"/>
    </row>
    <row r="42" spans="9:10" x14ac:dyDescent="0.25">
      <c r="I42" s="55"/>
      <c r="J42" s="55"/>
    </row>
    <row r="43" spans="9:10" x14ac:dyDescent="0.25">
      <c r="I43" s="55"/>
      <c r="J43" s="55"/>
    </row>
    <row r="44" spans="9:10" x14ac:dyDescent="0.25">
      <c r="I44" s="55"/>
      <c r="J44" s="55"/>
    </row>
  </sheetData>
  <mergeCells count="5">
    <mergeCell ref="C4:C5"/>
    <mergeCell ref="D4:D5"/>
    <mergeCell ref="E4:E5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A99B-8862-4C0C-98C5-3CC5857B608A}">
  <dimension ref="A1:L20"/>
  <sheetViews>
    <sheetView topLeftCell="D1" workbookViewId="0">
      <selection activeCell="B22" sqref="B22"/>
    </sheetView>
  </sheetViews>
  <sheetFormatPr baseColWidth="10" defaultColWidth="12" defaultRowHeight="15" x14ac:dyDescent="0.25"/>
  <cols>
    <col min="1" max="1" width="23.85546875" customWidth="1"/>
    <col min="2" max="2" width="18.140625" customWidth="1"/>
    <col min="3" max="3" width="44.42578125" customWidth="1"/>
    <col min="4" max="4" width="27.28515625" customWidth="1"/>
    <col min="5" max="5" width="18.140625" customWidth="1"/>
    <col min="6" max="6" width="19.7109375" customWidth="1"/>
    <col min="7" max="7" width="21.5703125" customWidth="1"/>
    <col min="8" max="8" width="15.42578125" customWidth="1"/>
    <col min="9" max="9" width="16.28515625" customWidth="1"/>
    <col min="10" max="10" width="20.85546875" customWidth="1"/>
    <col min="11" max="11" width="19.28515625" customWidth="1"/>
    <col min="12" max="12" width="19.7109375" customWidth="1"/>
    <col min="13" max="13" width="33" customWidth="1"/>
  </cols>
  <sheetData>
    <row r="1" spans="1:12" ht="15.75" x14ac:dyDescent="0.25">
      <c r="A1" s="114" t="s">
        <v>447</v>
      </c>
      <c r="B1" s="114"/>
      <c r="C1" s="114"/>
      <c r="D1" s="114"/>
      <c r="E1" s="114"/>
      <c r="F1" s="114"/>
    </row>
    <row r="2" spans="1:12" ht="15.75" x14ac:dyDescent="0.25">
      <c r="A2" s="114" t="s">
        <v>432</v>
      </c>
      <c r="B2" s="114"/>
      <c r="C2" s="115" t="s">
        <v>433</v>
      </c>
      <c r="D2" s="115"/>
      <c r="E2" s="115"/>
      <c r="F2" s="116"/>
    </row>
    <row r="3" spans="1:12" ht="15.75" x14ac:dyDescent="0.25">
      <c r="A3" t="s">
        <v>434</v>
      </c>
      <c r="B3" s="117" t="s">
        <v>448</v>
      </c>
      <c r="C3" s="118" t="s">
        <v>435</v>
      </c>
      <c r="D3" s="118"/>
      <c r="E3" s="118"/>
      <c r="F3" s="119"/>
    </row>
    <row r="4" spans="1:12" ht="15.75" x14ac:dyDescent="0.25">
      <c r="A4" t="s">
        <v>434</v>
      </c>
      <c r="B4" s="117" t="s">
        <v>449</v>
      </c>
      <c r="C4" s="118"/>
      <c r="D4" s="118"/>
      <c r="E4" s="118"/>
      <c r="F4" s="119"/>
    </row>
    <row r="5" spans="1:12" x14ac:dyDescent="0.25">
      <c r="A5" t="s">
        <v>434</v>
      </c>
      <c r="B5" t="s">
        <v>436</v>
      </c>
      <c r="C5" s="120"/>
      <c r="D5" s="120"/>
      <c r="E5" s="118"/>
      <c r="F5" s="119"/>
    </row>
    <row r="6" spans="1:12" x14ac:dyDescent="0.25">
      <c r="C6" s="118"/>
      <c r="D6" s="118"/>
      <c r="E6" s="118"/>
      <c r="F6" s="119"/>
    </row>
    <row r="7" spans="1:12" x14ac:dyDescent="0.25">
      <c r="A7" t="s">
        <v>437</v>
      </c>
      <c r="B7" t="s">
        <v>438</v>
      </c>
      <c r="C7" s="118"/>
      <c r="D7" s="118"/>
      <c r="E7" s="118"/>
      <c r="F7" s="119"/>
    </row>
    <row r="8" spans="1:12" x14ac:dyDescent="0.25">
      <c r="A8" t="s">
        <v>437</v>
      </c>
      <c r="B8" t="s">
        <v>438</v>
      </c>
      <c r="C8" s="118"/>
      <c r="D8" s="118"/>
      <c r="E8" s="118"/>
      <c r="F8" s="119"/>
    </row>
    <row r="9" spans="1:12" ht="15.75" thickBot="1" x14ac:dyDescent="0.3">
      <c r="C9" s="118"/>
      <c r="D9" s="118"/>
      <c r="E9" s="118"/>
      <c r="F9" s="119"/>
    </row>
    <row r="10" spans="1:12" s="129" customFormat="1" ht="29.25" customHeight="1" x14ac:dyDescent="0.25">
      <c r="A10" s="121" t="s">
        <v>184</v>
      </c>
      <c r="B10" s="122" t="s">
        <v>185</v>
      </c>
      <c r="C10" s="123" t="s">
        <v>187</v>
      </c>
      <c r="D10" s="124" t="s">
        <v>46</v>
      </c>
      <c r="E10" s="123" t="s">
        <v>439</v>
      </c>
      <c r="F10" s="125" t="s">
        <v>440</v>
      </c>
      <c r="G10" s="126" t="s">
        <v>441</v>
      </c>
      <c r="H10" s="135" t="s">
        <v>466</v>
      </c>
      <c r="I10" s="127" t="s">
        <v>442</v>
      </c>
      <c r="J10" s="127" t="s">
        <v>443</v>
      </c>
      <c r="K10" s="127" t="s">
        <v>444</v>
      </c>
      <c r="L10" s="128" t="s">
        <v>445</v>
      </c>
    </row>
    <row r="11" spans="1:12" s="130" customFormat="1" ht="15.75" x14ac:dyDescent="0.25">
      <c r="A11" s="167" t="s">
        <v>242</v>
      </c>
      <c r="B11" s="168" t="s">
        <v>450</v>
      </c>
      <c r="C11" s="169" t="s">
        <v>263</v>
      </c>
      <c r="D11" s="169" t="s">
        <v>128</v>
      </c>
      <c r="E11" s="169" t="s">
        <v>446</v>
      </c>
      <c r="F11" s="168"/>
      <c r="G11" s="169"/>
      <c r="H11" s="170" t="s">
        <v>224</v>
      </c>
      <c r="I11" s="169"/>
      <c r="J11" s="171"/>
      <c r="K11" s="169"/>
      <c r="L11" s="169"/>
    </row>
    <row r="12" spans="1:12" s="130" customFormat="1" ht="15.75" x14ac:dyDescent="0.25">
      <c r="A12" s="167" t="s">
        <v>451</v>
      </c>
      <c r="B12" s="168" t="s">
        <v>452</v>
      </c>
      <c r="C12" s="169" t="s">
        <v>263</v>
      </c>
      <c r="D12" s="169" t="s">
        <v>139</v>
      </c>
      <c r="E12" s="172" t="s">
        <v>453</v>
      </c>
      <c r="F12" s="173"/>
      <c r="G12" s="169"/>
      <c r="H12" s="170" t="s">
        <v>224</v>
      </c>
      <c r="I12" s="169"/>
      <c r="J12" s="171"/>
      <c r="K12" s="169"/>
      <c r="L12" s="169"/>
    </row>
    <row r="13" spans="1:12" x14ac:dyDescent="0.25">
      <c r="A13" s="131" t="s">
        <v>214</v>
      </c>
      <c r="B13" s="131" t="s">
        <v>215</v>
      </c>
      <c r="C13" s="136" t="s">
        <v>454</v>
      </c>
      <c r="D13" s="136" t="s">
        <v>128</v>
      </c>
      <c r="E13" s="136" t="s">
        <v>455</v>
      </c>
      <c r="F13" s="136" t="s">
        <v>224</v>
      </c>
      <c r="G13" s="136" t="s">
        <v>224</v>
      </c>
      <c r="H13" s="137" t="s">
        <v>225</v>
      </c>
      <c r="I13" s="140" t="s">
        <v>456</v>
      </c>
      <c r="J13" s="141" t="s">
        <v>457</v>
      </c>
      <c r="K13" s="142" t="s">
        <v>458</v>
      </c>
      <c r="L13" s="140" t="s">
        <v>459</v>
      </c>
    </row>
    <row r="14" spans="1:12" x14ac:dyDescent="0.25">
      <c r="A14" s="131" t="s">
        <v>250</v>
      </c>
      <c r="B14" s="131" t="s">
        <v>251</v>
      </c>
      <c r="C14" s="136" t="s">
        <v>253</v>
      </c>
      <c r="D14" s="136" t="s">
        <v>70</v>
      </c>
      <c r="E14" s="136"/>
      <c r="F14" s="136" t="s">
        <v>224</v>
      </c>
      <c r="G14" s="136" t="s">
        <v>224</v>
      </c>
      <c r="H14" s="145" t="s">
        <v>224</v>
      </c>
      <c r="I14" s="138"/>
      <c r="J14" s="139"/>
      <c r="K14" s="136"/>
      <c r="L14" s="137"/>
    </row>
    <row r="15" spans="1:12" x14ac:dyDescent="0.25">
      <c r="A15" s="133" t="s">
        <v>460</v>
      </c>
      <c r="B15" s="133" t="s">
        <v>82</v>
      </c>
      <c r="C15" s="143" t="s">
        <v>256</v>
      </c>
      <c r="D15" s="143" t="s">
        <v>83</v>
      </c>
      <c r="E15" s="143" t="s">
        <v>461</v>
      </c>
      <c r="F15" s="143" t="s">
        <v>224</v>
      </c>
      <c r="G15" s="143" t="s">
        <v>224</v>
      </c>
      <c r="H15" s="143" t="s">
        <v>225</v>
      </c>
      <c r="I15" s="144"/>
      <c r="J15" s="141" t="s">
        <v>463</v>
      </c>
      <c r="K15" s="143"/>
      <c r="L15" s="140" t="s">
        <v>465</v>
      </c>
    </row>
    <row r="16" spans="1:12" x14ac:dyDescent="0.25">
      <c r="A16" s="132" t="s">
        <v>154</v>
      </c>
      <c r="B16" s="132" t="s">
        <v>155</v>
      </c>
      <c r="C16" s="147" t="s">
        <v>346</v>
      </c>
      <c r="D16" s="147" t="s">
        <v>117</v>
      </c>
      <c r="E16" s="147"/>
      <c r="F16" s="147" t="s">
        <v>224</v>
      </c>
      <c r="G16" s="147" t="s">
        <v>224</v>
      </c>
      <c r="H16" s="153" t="s">
        <v>224</v>
      </c>
      <c r="I16" s="150"/>
      <c r="J16" s="150" t="s">
        <v>463</v>
      </c>
      <c r="K16" s="150"/>
      <c r="L16" s="150" t="s">
        <v>464</v>
      </c>
    </row>
    <row r="17" spans="1:12" x14ac:dyDescent="0.25">
      <c r="A17" s="133" t="s">
        <v>349</v>
      </c>
      <c r="B17" s="133" t="s">
        <v>350</v>
      </c>
      <c r="C17" s="148"/>
      <c r="D17" s="148"/>
      <c r="E17" s="148"/>
      <c r="F17" s="148"/>
      <c r="G17" s="148"/>
      <c r="H17" s="154"/>
      <c r="I17" s="151"/>
      <c r="J17" s="151"/>
      <c r="K17" s="151"/>
      <c r="L17" s="151"/>
    </row>
    <row r="18" spans="1:12" x14ac:dyDescent="0.25">
      <c r="A18" s="134" t="s">
        <v>357</v>
      </c>
      <c r="B18" s="134" t="s">
        <v>356</v>
      </c>
      <c r="C18" s="149"/>
      <c r="D18" s="149"/>
      <c r="E18" s="149"/>
      <c r="F18" s="149"/>
      <c r="G18" s="149"/>
      <c r="H18" s="155"/>
      <c r="I18" s="152"/>
      <c r="J18" s="152"/>
      <c r="K18" s="152"/>
      <c r="L18" s="152"/>
    </row>
    <row r="19" spans="1:12" x14ac:dyDescent="0.25">
      <c r="A19" s="131" t="s">
        <v>349</v>
      </c>
      <c r="B19" s="131" t="s">
        <v>145</v>
      </c>
      <c r="C19" s="136" t="s">
        <v>389</v>
      </c>
      <c r="D19" s="136" t="s">
        <v>462</v>
      </c>
      <c r="E19" s="136"/>
      <c r="F19" s="136" t="s">
        <v>224</v>
      </c>
      <c r="G19" s="136" t="s">
        <v>224</v>
      </c>
      <c r="H19" s="145" t="s">
        <v>224</v>
      </c>
      <c r="I19" s="138"/>
      <c r="J19" s="139"/>
      <c r="K19" s="136"/>
      <c r="L19" s="136"/>
    </row>
    <row r="20" spans="1:12" x14ac:dyDescent="0.25">
      <c r="A20" s="166" t="s">
        <v>273</v>
      </c>
      <c r="B20" s="166" t="s">
        <v>489</v>
      </c>
      <c r="C20" s="165" t="s">
        <v>490</v>
      </c>
      <c r="D20" s="165" t="s">
        <v>132</v>
      </c>
      <c r="E20" s="131" t="s">
        <v>494</v>
      </c>
      <c r="F20" s="165" t="s">
        <v>224</v>
      </c>
      <c r="G20" s="165" t="s">
        <v>225</v>
      </c>
      <c r="H20" s="145" t="s">
        <v>224</v>
      </c>
      <c r="I20" s="131"/>
      <c r="J20" s="131"/>
      <c r="K20" s="131"/>
      <c r="L20" s="131"/>
    </row>
  </sheetData>
  <mergeCells count="10">
    <mergeCell ref="I16:I18"/>
    <mergeCell ref="J16:J18"/>
    <mergeCell ref="K16:K18"/>
    <mergeCell ref="L16:L18"/>
    <mergeCell ref="H16:H18"/>
    <mergeCell ref="C16:C18"/>
    <mergeCell ref="D16:D18"/>
    <mergeCell ref="E16:E18"/>
    <mergeCell ref="F16:F18"/>
    <mergeCell ref="G16:G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F20A-B0F0-4BA6-82A0-90E9DAC29B68}">
  <dimension ref="A2:J33"/>
  <sheetViews>
    <sheetView workbookViewId="0">
      <selection activeCell="A27" sqref="A27"/>
    </sheetView>
  </sheetViews>
  <sheetFormatPr baseColWidth="10" defaultColWidth="9.140625" defaultRowHeight="15" x14ac:dyDescent="0.25"/>
  <cols>
    <col min="1" max="1" width="24.140625" customWidth="1"/>
    <col min="2" max="2" width="21.7109375" customWidth="1"/>
    <col min="3" max="3" width="19.28515625" customWidth="1"/>
    <col min="4" max="4" width="17" customWidth="1"/>
    <col min="5" max="5" width="14.7109375" customWidth="1"/>
    <col min="6" max="6" width="18.28515625" customWidth="1"/>
    <col min="8" max="8" width="17.5703125" customWidth="1"/>
    <col min="9" max="9" width="16.7109375" customWidth="1"/>
  </cols>
  <sheetData>
    <row r="2" spans="1:10" x14ac:dyDescent="0.25">
      <c r="A2" t="s">
        <v>165</v>
      </c>
      <c r="D2" t="s">
        <v>0</v>
      </c>
      <c r="E2">
        <v>45</v>
      </c>
      <c r="H2" t="s">
        <v>5</v>
      </c>
      <c r="I2">
        <v>30</v>
      </c>
    </row>
    <row r="3" spans="1:10" ht="15.75" thickBot="1" x14ac:dyDescent="0.3">
      <c r="A3" t="s">
        <v>3</v>
      </c>
      <c r="D3" t="s">
        <v>1</v>
      </c>
      <c r="E3">
        <v>5</v>
      </c>
      <c r="H3" t="s">
        <v>6</v>
      </c>
      <c r="I3">
        <v>10</v>
      </c>
    </row>
    <row r="4" spans="1:10" ht="15.75" thickBot="1" x14ac:dyDescent="0.3">
      <c r="D4" s="11" t="s">
        <v>4</v>
      </c>
      <c r="E4" s="12">
        <f>E2+E3</f>
        <v>50</v>
      </c>
      <c r="H4" t="s">
        <v>4</v>
      </c>
      <c r="I4" s="11">
        <v>40</v>
      </c>
    </row>
    <row r="5" spans="1:10" x14ac:dyDescent="0.25">
      <c r="H5" s="28" t="s">
        <v>42</v>
      </c>
      <c r="I5">
        <v>100</v>
      </c>
    </row>
    <row r="6" spans="1:10" ht="15.75" thickBot="1" x14ac:dyDescent="0.3"/>
    <row r="7" spans="1:10" x14ac:dyDescent="0.25">
      <c r="A7" s="3" t="s">
        <v>11</v>
      </c>
      <c r="B7" s="4" t="s">
        <v>22</v>
      </c>
      <c r="C7" s="4" t="s">
        <v>7</v>
      </c>
      <c r="D7" s="4" t="s">
        <v>20</v>
      </c>
      <c r="E7" s="4" t="s">
        <v>21</v>
      </c>
      <c r="F7" s="4" t="s">
        <v>8</v>
      </c>
      <c r="G7" s="4"/>
      <c r="H7" s="4" t="s">
        <v>9</v>
      </c>
      <c r="I7" s="1" t="s">
        <v>23</v>
      </c>
      <c r="J7" s="4"/>
    </row>
    <row r="8" spans="1:10" x14ac:dyDescent="0.25">
      <c r="A8" s="6" t="s">
        <v>18</v>
      </c>
      <c r="B8">
        <v>30</v>
      </c>
      <c r="C8" s="32">
        <v>144</v>
      </c>
      <c r="D8" s="33">
        <v>0.27</v>
      </c>
      <c r="E8" s="16"/>
      <c r="F8" s="34" t="s">
        <v>166</v>
      </c>
      <c r="H8" s="1">
        <v>5486</v>
      </c>
      <c r="I8" s="1">
        <f>H8</f>
        <v>5486</v>
      </c>
    </row>
    <row r="9" spans="1:10" x14ac:dyDescent="0.25">
      <c r="A9" s="6" t="s">
        <v>19</v>
      </c>
      <c r="B9">
        <v>10</v>
      </c>
      <c r="C9" s="32">
        <v>158</v>
      </c>
      <c r="D9" s="33">
        <v>0.27</v>
      </c>
      <c r="E9" s="16"/>
      <c r="F9" s="34" t="s">
        <v>167</v>
      </c>
      <c r="H9" s="1">
        <v>2006</v>
      </c>
      <c r="I9" s="1">
        <f>H9</f>
        <v>2006</v>
      </c>
    </row>
    <row r="10" spans="1:10" x14ac:dyDescent="0.25">
      <c r="A10" s="6" t="s">
        <v>16</v>
      </c>
      <c r="J10" s="1"/>
    </row>
    <row r="11" spans="1:10" x14ac:dyDescent="0.25">
      <c r="A11" s="6"/>
      <c r="H11" s="28" t="s">
        <v>41</v>
      </c>
      <c r="I11" s="1">
        <f>I8+I9</f>
        <v>7492</v>
      </c>
      <c r="J11" s="1"/>
    </row>
    <row r="12" spans="1:10" x14ac:dyDescent="0.25">
      <c r="A12" s="6"/>
      <c r="H12" s="28" t="s">
        <v>24</v>
      </c>
      <c r="I12" s="1">
        <f>I11*(I5/I4)</f>
        <v>18730</v>
      </c>
      <c r="J12" s="1"/>
    </row>
    <row r="13" spans="1:10" ht="15.75" thickBo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</row>
    <row r="16" spans="1:10" ht="15.75" thickBot="1" x14ac:dyDescent="0.3"/>
    <row r="17" spans="1:10" x14ac:dyDescent="0.25">
      <c r="A17" s="3" t="s">
        <v>10</v>
      </c>
      <c r="B17" s="4" t="s">
        <v>14</v>
      </c>
      <c r="C17" s="4" t="s">
        <v>25</v>
      </c>
      <c r="D17" s="4" t="s">
        <v>20</v>
      </c>
      <c r="E17" s="4" t="s">
        <v>168</v>
      </c>
      <c r="F17" s="4"/>
      <c r="G17" s="4"/>
      <c r="H17" s="4" t="s">
        <v>9</v>
      </c>
      <c r="I17" s="4" t="s">
        <v>33</v>
      </c>
      <c r="J17" s="4"/>
    </row>
    <row r="18" spans="1:10" x14ac:dyDescent="0.25">
      <c r="A18" s="6" t="s">
        <v>13</v>
      </c>
      <c r="B18" s="1">
        <v>592</v>
      </c>
      <c r="C18" s="23"/>
      <c r="D18" s="1">
        <v>112.48</v>
      </c>
      <c r="E18" s="1">
        <v>275</v>
      </c>
      <c r="H18" s="1">
        <f>B18+D18+E18</f>
        <v>979.48</v>
      </c>
      <c r="I18" s="1">
        <f>H18/$E$2</f>
        <v>21.766222222222222</v>
      </c>
      <c r="J18" s="17"/>
    </row>
    <row r="19" spans="1:10" ht="15.75" thickBot="1" x14ac:dyDescent="0.3">
      <c r="A19" s="6" t="s">
        <v>15</v>
      </c>
      <c r="B19" s="1">
        <v>592</v>
      </c>
      <c r="C19" s="23"/>
      <c r="D19" s="1">
        <v>112.48</v>
      </c>
      <c r="E19" s="1">
        <v>275</v>
      </c>
      <c r="H19" s="1">
        <f>B19+D19+E19</f>
        <v>979.48</v>
      </c>
      <c r="I19" s="1">
        <f>H19/$E$2</f>
        <v>21.766222222222222</v>
      </c>
      <c r="J19" s="17"/>
    </row>
    <row r="20" spans="1:10" ht="15.75" thickBot="1" x14ac:dyDescent="0.3">
      <c r="A20" s="6"/>
      <c r="B20" s="17"/>
      <c r="D20" s="16"/>
      <c r="E20" s="16"/>
      <c r="H20" s="1"/>
      <c r="I20" s="36">
        <f>SUM(I18:I19)</f>
        <v>43.532444444444444</v>
      </c>
      <c r="J20" s="17"/>
    </row>
    <row r="21" spans="1:10" x14ac:dyDescent="0.25">
      <c r="A21" s="6"/>
      <c r="D21" s="16"/>
      <c r="E21" s="16"/>
      <c r="H21" s="1"/>
      <c r="I21" s="1"/>
      <c r="J21" s="18"/>
    </row>
    <row r="22" spans="1:10" x14ac:dyDescent="0.25">
      <c r="A22" s="6" t="s">
        <v>27</v>
      </c>
      <c r="D22" s="16"/>
      <c r="E22" s="16"/>
      <c r="H22" s="1"/>
      <c r="I22" s="1"/>
    </row>
    <row r="23" spans="1:10" x14ac:dyDescent="0.25">
      <c r="A23" s="6"/>
      <c r="B23" t="s">
        <v>38</v>
      </c>
      <c r="C23" t="s">
        <v>29</v>
      </c>
      <c r="D23" s="16" t="s">
        <v>39</v>
      </c>
      <c r="E23" s="16" t="s">
        <v>29</v>
      </c>
      <c r="F23" t="s">
        <v>30</v>
      </c>
      <c r="H23" s="1"/>
      <c r="I23" s="1"/>
    </row>
    <row r="24" spans="1:10" x14ac:dyDescent="0.25">
      <c r="A24" s="6" t="s">
        <v>13</v>
      </c>
      <c r="B24" s="1">
        <v>531</v>
      </c>
      <c r="C24" s="1">
        <v>531</v>
      </c>
      <c r="D24" s="1">
        <v>1748.54</v>
      </c>
      <c r="E24" s="1">
        <v>418.9</v>
      </c>
      <c r="F24" s="1">
        <v>76.17</v>
      </c>
      <c r="G24" s="1"/>
      <c r="H24" s="1">
        <f>B24+C24+D24+E24+F24+G24</f>
        <v>3305.61</v>
      </c>
      <c r="I24" s="1">
        <f>H24/E2</f>
        <v>73.457999999999998</v>
      </c>
    </row>
    <row r="25" spans="1:10" ht="15.75" thickBot="1" x14ac:dyDescent="0.3">
      <c r="A25" s="6" t="s">
        <v>32</v>
      </c>
      <c r="B25" s="1">
        <v>531</v>
      </c>
      <c r="C25" s="1">
        <v>531</v>
      </c>
      <c r="D25" s="1">
        <v>1748.54</v>
      </c>
      <c r="E25" s="1">
        <v>418.9</v>
      </c>
      <c r="F25" s="1">
        <v>76.17</v>
      </c>
      <c r="G25" s="1"/>
      <c r="H25" s="1">
        <f>B25+C25+D25+E25+F25+G25</f>
        <v>3305.61</v>
      </c>
      <c r="I25" s="1">
        <f>H25/E2</f>
        <v>73.457999999999998</v>
      </c>
    </row>
    <row r="26" spans="1:10" ht="15.75" thickBot="1" x14ac:dyDescent="0.3">
      <c r="A26" s="6"/>
      <c r="B26" s="1"/>
      <c r="C26" s="1"/>
      <c r="D26" s="1"/>
      <c r="E26" s="1"/>
      <c r="F26" s="1"/>
      <c r="G26" s="1"/>
      <c r="H26" s="1"/>
      <c r="I26" s="36">
        <f>SUM(I24:I25)</f>
        <v>146.916</v>
      </c>
    </row>
    <row r="27" spans="1:10" x14ac:dyDescent="0.25">
      <c r="A27" s="6"/>
    </row>
    <row r="28" spans="1:10" x14ac:dyDescent="0.25">
      <c r="A28" s="6" t="s">
        <v>35</v>
      </c>
      <c r="B28" t="s">
        <v>172</v>
      </c>
      <c r="C28" t="s">
        <v>169</v>
      </c>
      <c r="D28" t="s">
        <v>170</v>
      </c>
      <c r="E28" t="s">
        <v>171</v>
      </c>
      <c r="F28" t="s">
        <v>173</v>
      </c>
      <c r="I28" t="s">
        <v>174</v>
      </c>
    </row>
    <row r="29" spans="1:10" ht="15.75" thickBot="1" x14ac:dyDescent="0.3">
      <c r="A29" s="6" t="s">
        <v>175</v>
      </c>
      <c r="B29" s="1">
        <v>1542.24</v>
      </c>
      <c r="C29" s="1">
        <v>843.7</v>
      </c>
      <c r="D29" s="1">
        <v>1392.4</v>
      </c>
      <c r="E29" s="1">
        <v>190.4</v>
      </c>
      <c r="F29" s="1">
        <v>849.66</v>
      </c>
      <c r="G29" s="1"/>
      <c r="H29" s="1">
        <f>B29+C29+D29+E29+F29+G29</f>
        <v>4818.4000000000005</v>
      </c>
      <c r="I29" s="35">
        <f>H29/E4</f>
        <v>96.368000000000009</v>
      </c>
    </row>
    <row r="30" spans="1:10" ht="15.75" thickBot="1" x14ac:dyDescent="0.3">
      <c r="A30" s="6"/>
      <c r="B30" s="1"/>
      <c r="C30" s="1"/>
      <c r="D30" s="1"/>
      <c r="E30" s="1"/>
      <c r="F30" s="1"/>
      <c r="G30" s="1"/>
      <c r="H30" s="1"/>
      <c r="I30" s="2"/>
    </row>
    <row r="31" spans="1:10" x14ac:dyDescent="0.25">
      <c r="A31" s="6"/>
    </row>
    <row r="33" spans="8:10" x14ac:dyDescent="0.25">
      <c r="H33" s="156" t="s">
        <v>176</v>
      </c>
      <c r="I33" s="156"/>
      <c r="J33" s="37">
        <v>286.82</v>
      </c>
    </row>
  </sheetData>
  <mergeCells count="1">
    <mergeCell ref="H33:I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6E5A-F06C-49D2-B307-ED431DA86702}">
  <dimension ref="A1:N37"/>
  <sheetViews>
    <sheetView topLeftCell="A20" workbookViewId="0">
      <selection activeCell="A32" sqref="A32"/>
    </sheetView>
  </sheetViews>
  <sheetFormatPr baseColWidth="10" defaultColWidth="11.42578125" defaultRowHeight="15" x14ac:dyDescent="0.25"/>
  <cols>
    <col min="1" max="1" width="19.42578125" customWidth="1"/>
    <col min="2" max="2" width="19.7109375" customWidth="1"/>
    <col min="3" max="3" width="17.85546875" customWidth="1"/>
    <col min="4" max="4" width="15.85546875" customWidth="1"/>
    <col min="5" max="5" width="15.85546875" bestFit="1" customWidth="1"/>
    <col min="6" max="6" width="14.42578125" customWidth="1"/>
    <col min="7" max="7" width="17" bestFit="1" customWidth="1"/>
    <col min="9" max="9" width="15.85546875" customWidth="1"/>
    <col min="10" max="11" width="15" customWidth="1"/>
    <col min="12" max="12" width="8.7109375" customWidth="1"/>
  </cols>
  <sheetData>
    <row r="1" spans="1:13" ht="15.75" thickBot="1" x14ac:dyDescent="0.3"/>
    <row r="2" spans="1:13" ht="15.75" thickBot="1" x14ac:dyDescent="0.3">
      <c r="A2" t="s">
        <v>2</v>
      </c>
      <c r="D2" t="s">
        <v>0</v>
      </c>
      <c r="E2">
        <v>45</v>
      </c>
      <c r="H2" t="s">
        <v>5</v>
      </c>
      <c r="I2">
        <v>30</v>
      </c>
      <c r="K2" s="13" t="s">
        <v>17</v>
      </c>
      <c r="L2" s="14">
        <v>4800</v>
      </c>
    </row>
    <row r="3" spans="1:13" ht="15.75" thickBot="1" x14ac:dyDescent="0.3">
      <c r="A3" t="s">
        <v>3</v>
      </c>
      <c r="D3" t="s">
        <v>1</v>
      </c>
      <c r="E3">
        <v>5</v>
      </c>
      <c r="H3" t="s">
        <v>6</v>
      </c>
      <c r="I3">
        <v>10</v>
      </c>
    </row>
    <row r="4" spans="1:13" ht="15.75" thickBot="1" x14ac:dyDescent="0.3">
      <c r="D4" s="11" t="s">
        <v>4</v>
      </c>
      <c r="E4" s="12">
        <f>E2+E3</f>
        <v>50</v>
      </c>
      <c r="H4" t="s">
        <v>4</v>
      </c>
      <c r="I4" s="11">
        <v>40</v>
      </c>
    </row>
    <row r="5" spans="1:13" x14ac:dyDescent="0.25">
      <c r="H5" s="28" t="s">
        <v>42</v>
      </c>
      <c r="I5">
        <v>100</v>
      </c>
    </row>
    <row r="6" spans="1:13" ht="15.75" thickBot="1" x14ac:dyDescent="0.3"/>
    <row r="7" spans="1:13" x14ac:dyDescent="0.25">
      <c r="A7" s="3" t="s">
        <v>11</v>
      </c>
      <c r="B7" s="4" t="s">
        <v>22</v>
      </c>
      <c r="C7" s="4" t="s">
        <v>7</v>
      </c>
      <c r="D7" s="4" t="s">
        <v>20</v>
      </c>
      <c r="E7" s="4" t="s">
        <v>21</v>
      </c>
      <c r="F7" s="4" t="s">
        <v>8</v>
      </c>
      <c r="G7" s="4"/>
      <c r="H7" s="4" t="s">
        <v>9</v>
      </c>
      <c r="I7" s="4" t="s">
        <v>23</v>
      </c>
      <c r="J7" s="4"/>
      <c r="K7" s="4"/>
      <c r="L7" s="4"/>
      <c r="M7" s="5"/>
    </row>
    <row r="8" spans="1:13" x14ac:dyDescent="0.25">
      <c r="A8" s="6" t="s">
        <v>18</v>
      </c>
      <c r="B8">
        <v>28</v>
      </c>
      <c r="C8" s="15">
        <f>771820</f>
        <v>771820</v>
      </c>
      <c r="D8" s="16">
        <f>128438</f>
        <v>128438</v>
      </c>
      <c r="E8" s="16">
        <f>8500</f>
        <v>8500</v>
      </c>
      <c r="F8" s="15">
        <f>C8+D8+E8</f>
        <v>908758</v>
      </c>
      <c r="H8" s="1">
        <f>F8/$L$2</f>
        <v>189.32458333333332</v>
      </c>
      <c r="I8" s="1">
        <f>H8*I2</f>
        <v>5679.7374999999993</v>
      </c>
      <c r="M8" s="7"/>
    </row>
    <row r="9" spans="1:13" x14ac:dyDescent="0.25">
      <c r="A9" s="6" t="s">
        <v>19</v>
      </c>
      <c r="B9">
        <v>15</v>
      </c>
      <c r="C9" s="15">
        <v>968640</v>
      </c>
      <c r="D9" s="16">
        <v>147625</v>
      </c>
      <c r="E9" s="16">
        <v>17000</v>
      </c>
      <c r="F9" s="15">
        <f>C9+D9+E9</f>
        <v>1133265</v>
      </c>
      <c r="H9" s="1">
        <f>F9/$L$2</f>
        <v>236.09687500000001</v>
      </c>
      <c r="I9" s="1">
        <f>H9*I3</f>
        <v>2360.96875</v>
      </c>
      <c r="M9" s="7"/>
    </row>
    <row r="10" spans="1:13" x14ac:dyDescent="0.25">
      <c r="A10" s="6" t="s">
        <v>16</v>
      </c>
      <c r="J10" s="1"/>
      <c r="M10" s="7"/>
    </row>
    <row r="11" spans="1:13" x14ac:dyDescent="0.25">
      <c r="A11" s="6"/>
      <c r="H11" s="28" t="s">
        <v>41</v>
      </c>
      <c r="I11" s="1">
        <f>I8+I9</f>
        <v>8040.7062499999993</v>
      </c>
      <c r="J11" s="1"/>
      <c r="K11" s="157">
        <f>I11*$L$2</f>
        <v>38595390</v>
      </c>
      <c r="L11" s="157"/>
      <c r="M11" s="7"/>
    </row>
    <row r="12" spans="1:13" x14ac:dyDescent="0.25">
      <c r="A12" s="6"/>
      <c r="H12" s="28" t="s">
        <v>24</v>
      </c>
      <c r="I12" s="1">
        <f>I11*(I5/I4)</f>
        <v>20101.765625</v>
      </c>
      <c r="J12" s="1"/>
      <c r="K12" s="157">
        <f>I12*$L$2</f>
        <v>96488475</v>
      </c>
      <c r="L12" s="157"/>
      <c r="M12" s="7"/>
    </row>
    <row r="13" spans="1:13" ht="15.75" thickBo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6" spans="1:13" ht="15.75" thickBot="1" x14ac:dyDescent="0.3"/>
    <row r="17" spans="1:14" x14ac:dyDescent="0.25">
      <c r="A17" s="3" t="s">
        <v>10</v>
      </c>
      <c r="B17" s="4" t="s">
        <v>14</v>
      </c>
      <c r="C17" s="4" t="s">
        <v>25</v>
      </c>
      <c r="D17" s="4" t="s">
        <v>20</v>
      </c>
      <c r="E17" s="4" t="s">
        <v>26</v>
      </c>
      <c r="F17" s="4"/>
      <c r="G17" s="4"/>
      <c r="H17" s="4" t="s">
        <v>9</v>
      </c>
      <c r="I17" s="4" t="s">
        <v>33</v>
      </c>
      <c r="J17" s="4"/>
      <c r="K17" s="4"/>
      <c r="L17" s="4"/>
      <c r="M17" s="5"/>
    </row>
    <row r="18" spans="1:14" x14ac:dyDescent="0.25">
      <c r="A18" s="6" t="s">
        <v>13</v>
      </c>
      <c r="B18" s="15">
        <v>2656500</v>
      </c>
      <c r="C18" s="19">
        <v>0.5</v>
      </c>
      <c r="D18" s="15">
        <f>504736/2</f>
        <v>252368</v>
      </c>
      <c r="E18" s="15">
        <f>(B18*C18)+D18</f>
        <v>1580618</v>
      </c>
      <c r="H18" s="1">
        <f>E18/$L$2</f>
        <v>329.29541666666665</v>
      </c>
      <c r="I18" s="1">
        <f>H18/$E$2</f>
        <v>7.3176759259259256</v>
      </c>
      <c r="J18" s="17"/>
      <c r="K18" s="17"/>
      <c r="L18" s="1"/>
      <c r="M18" s="22"/>
      <c r="N18" s="1"/>
    </row>
    <row r="19" spans="1:14" ht="15.75" thickBot="1" x14ac:dyDescent="0.3">
      <c r="A19" s="6" t="s">
        <v>15</v>
      </c>
      <c r="B19" s="15">
        <v>2656500</v>
      </c>
      <c r="C19" s="19">
        <v>0.5</v>
      </c>
      <c r="D19" s="15">
        <f>504736/2</f>
        <v>252368</v>
      </c>
      <c r="E19" s="15">
        <f>(B19*C19)+D19</f>
        <v>1580618</v>
      </c>
      <c r="H19" s="1">
        <f>E19/$L$2</f>
        <v>329.29541666666665</v>
      </c>
      <c r="I19" s="1">
        <f>H19/$E$2</f>
        <v>7.3176759259259256</v>
      </c>
      <c r="J19" s="17"/>
      <c r="K19" s="17"/>
      <c r="L19" s="1"/>
      <c r="M19" s="22"/>
      <c r="N19" s="1"/>
    </row>
    <row r="20" spans="1:14" ht="15.75" thickBot="1" x14ac:dyDescent="0.3">
      <c r="A20" s="6"/>
      <c r="B20" s="17"/>
      <c r="D20" s="16"/>
      <c r="E20" s="20">
        <f>SUM(E18:E19)</f>
        <v>3161236</v>
      </c>
      <c r="H20" s="2">
        <f>SUM(H18:H19)</f>
        <v>658.59083333333331</v>
      </c>
      <c r="I20" s="2">
        <f>SUM(I18:I19)</f>
        <v>14.635351851851851</v>
      </c>
      <c r="J20" s="17"/>
      <c r="K20" s="17"/>
      <c r="L20" s="1"/>
      <c r="M20" s="22"/>
      <c r="N20" s="1"/>
    </row>
    <row r="21" spans="1:14" ht="15.75" thickBot="1" x14ac:dyDescent="0.3">
      <c r="A21" s="6"/>
      <c r="D21" s="16"/>
      <c r="E21" s="16"/>
      <c r="H21" s="1"/>
      <c r="I21" s="1"/>
      <c r="J21" s="18"/>
      <c r="K21" s="1"/>
      <c r="L21" s="1"/>
      <c r="M21" s="22"/>
      <c r="N21" s="21"/>
    </row>
    <row r="22" spans="1:14" x14ac:dyDescent="0.25">
      <c r="A22" s="6" t="s">
        <v>27</v>
      </c>
      <c r="D22" s="16"/>
      <c r="E22" s="16"/>
      <c r="H22" s="1"/>
      <c r="I22" s="1"/>
      <c r="M22" s="7"/>
      <c r="N22" s="1"/>
    </row>
    <row r="23" spans="1:14" x14ac:dyDescent="0.25">
      <c r="A23" s="6"/>
      <c r="B23" t="s">
        <v>28</v>
      </c>
      <c r="C23" t="s">
        <v>29</v>
      </c>
      <c r="D23" s="16" t="s">
        <v>30</v>
      </c>
      <c r="E23" s="16" t="s">
        <v>31</v>
      </c>
      <c r="H23" s="1"/>
      <c r="I23" s="1"/>
      <c r="M23" s="7"/>
    </row>
    <row r="24" spans="1:14" x14ac:dyDescent="0.25">
      <c r="A24" s="6" t="s">
        <v>13</v>
      </c>
      <c r="B24" s="15">
        <v>1088640</v>
      </c>
      <c r="C24" s="15">
        <v>1088640</v>
      </c>
      <c r="D24" s="15">
        <v>117810</v>
      </c>
      <c r="E24" s="15">
        <v>1569194</v>
      </c>
      <c r="F24" s="24" t="s">
        <v>34</v>
      </c>
      <c r="H24" s="1">
        <f>E24/L2</f>
        <v>326.91541666666666</v>
      </c>
      <c r="I24" s="1">
        <f>H24/E2</f>
        <v>7.2647870370370367</v>
      </c>
      <c r="M24" s="7"/>
    </row>
    <row r="25" spans="1:14" ht="15.75" thickBot="1" x14ac:dyDescent="0.3">
      <c r="A25" s="6" t="s">
        <v>32</v>
      </c>
      <c r="B25" s="15">
        <v>1088640</v>
      </c>
      <c r="C25" s="15">
        <v>1088640</v>
      </c>
      <c r="D25" s="15">
        <v>117810</v>
      </c>
      <c r="E25" s="15">
        <v>1569194</v>
      </c>
      <c r="F25" s="24" t="s">
        <v>34</v>
      </c>
      <c r="H25" s="1">
        <f>E25/L2</f>
        <v>326.91541666666666</v>
      </c>
      <c r="I25" s="1">
        <f>H25/E2</f>
        <v>7.2647870370370367</v>
      </c>
      <c r="M25" s="7"/>
    </row>
    <row r="26" spans="1:14" ht="15.75" thickBot="1" x14ac:dyDescent="0.3">
      <c r="A26" s="6"/>
      <c r="E26" s="20">
        <f>SUM(E24:E25)</f>
        <v>3138388</v>
      </c>
      <c r="H26" s="2">
        <f>SUM(H24:H25)</f>
        <v>653.83083333333332</v>
      </c>
      <c r="I26" s="2">
        <f>SUM(I24:I25)</f>
        <v>14.529574074074073</v>
      </c>
      <c r="M26" s="7"/>
    </row>
    <row r="27" spans="1:14" x14ac:dyDescent="0.25">
      <c r="A27" s="6"/>
      <c r="M27" s="7"/>
    </row>
    <row r="28" spans="1:14" x14ac:dyDescent="0.25">
      <c r="A28" s="6" t="s">
        <v>35</v>
      </c>
      <c r="M28" s="7"/>
    </row>
    <row r="29" spans="1:14" x14ac:dyDescent="0.25">
      <c r="A29" s="6" t="s">
        <v>12</v>
      </c>
      <c r="M29" s="7"/>
    </row>
    <row r="30" spans="1:14" x14ac:dyDescent="0.25">
      <c r="A30" s="6"/>
      <c r="M30" s="7"/>
    </row>
    <row r="31" spans="1:14" x14ac:dyDescent="0.25">
      <c r="A31" s="6"/>
      <c r="M31" s="7"/>
    </row>
    <row r="32" spans="1:14" x14ac:dyDescent="0.25">
      <c r="A32" s="6"/>
      <c r="M32" s="7"/>
    </row>
    <row r="33" spans="1:13" x14ac:dyDescent="0.25">
      <c r="A33" s="6"/>
      <c r="M33" s="7"/>
    </row>
    <row r="34" spans="1:13" x14ac:dyDescent="0.25">
      <c r="A34" s="6"/>
      <c r="M34" s="7"/>
    </row>
    <row r="35" spans="1:13" ht="15.75" thickBot="1" x14ac:dyDescent="0.3">
      <c r="A35" s="6"/>
      <c r="M35" s="7"/>
    </row>
    <row r="36" spans="1:13" ht="15.75" thickBot="1" x14ac:dyDescent="0.3">
      <c r="A36" s="6"/>
      <c r="H36" s="2">
        <f>H20+H26</f>
        <v>1312.4216666666666</v>
      </c>
      <c r="K36" s="157">
        <f>H36*L2</f>
        <v>6299624</v>
      </c>
      <c r="L36" s="157"/>
      <c r="M36" s="7"/>
    </row>
    <row r="37" spans="1:13" ht="15.75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</row>
  </sheetData>
  <mergeCells count="3">
    <mergeCell ref="K12:L12"/>
    <mergeCell ref="K11:L11"/>
    <mergeCell ref="K36:L36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C63C-6100-4018-9A3B-5EA05BF05ECB}">
  <dimension ref="A1:N37"/>
  <sheetViews>
    <sheetView workbookViewId="0">
      <selection activeCell="A46" sqref="A46"/>
    </sheetView>
  </sheetViews>
  <sheetFormatPr baseColWidth="10" defaultColWidth="11.42578125" defaultRowHeight="15" x14ac:dyDescent="0.25"/>
  <cols>
    <col min="1" max="1" width="19.42578125" customWidth="1"/>
    <col min="2" max="2" width="19.7109375" customWidth="1"/>
    <col min="3" max="3" width="17.85546875" customWidth="1"/>
    <col min="4" max="4" width="15.85546875" customWidth="1"/>
    <col min="5" max="5" width="15.85546875" bestFit="1" customWidth="1"/>
    <col min="6" max="6" width="14.42578125" customWidth="1"/>
    <col min="7" max="7" width="17" bestFit="1" customWidth="1"/>
    <col min="9" max="9" width="15.85546875" customWidth="1"/>
    <col min="10" max="10" width="15" customWidth="1"/>
  </cols>
  <sheetData>
    <row r="1" spans="1:13" ht="15.75" thickBot="1" x14ac:dyDescent="0.3"/>
    <row r="2" spans="1:13" ht="15.75" thickBot="1" x14ac:dyDescent="0.3">
      <c r="A2" t="s">
        <v>2</v>
      </c>
      <c r="D2" t="s">
        <v>0</v>
      </c>
      <c r="E2">
        <v>45</v>
      </c>
      <c r="H2" t="s">
        <v>5</v>
      </c>
      <c r="I2">
        <v>30</v>
      </c>
      <c r="K2" s="13" t="s">
        <v>17</v>
      </c>
      <c r="L2" s="14">
        <v>4800</v>
      </c>
    </row>
    <row r="3" spans="1:13" ht="15.75" thickBot="1" x14ac:dyDescent="0.3">
      <c r="A3" t="s">
        <v>3</v>
      </c>
      <c r="D3" t="s">
        <v>1</v>
      </c>
      <c r="E3">
        <v>5</v>
      </c>
      <c r="H3" t="s">
        <v>6</v>
      </c>
      <c r="I3">
        <v>10</v>
      </c>
    </row>
    <row r="4" spans="1:13" ht="15.75" thickBot="1" x14ac:dyDescent="0.3">
      <c r="D4" s="11" t="s">
        <v>4</v>
      </c>
      <c r="E4" s="12">
        <f>E2+E3</f>
        <v>50</v>
      </c>
      <c r="H4" t="s">
        <v>4</v>
      </c>
      <c r="I4" s="11">
        <v>40</v>
      </c>
    </row>
    <row r="5" spans="1:13" x14ac:dyDescent="0.25">
      <c r="H5" s="28" t="s">
        <v>42</v>
      </c>
      <c r="I5">
        <v>100</v>
      </c>
    </row>
    <row r="6" spans="1:13" ht="15.75" thickBot="1" x14ac:dyDescent="0.3"/>
    <row r="7" spans="1:13" x14ac:dyDescent="0.25">
      <c r="A7" s="3" t="s">
        <v>11</v>
      </c>
      <c r="B7" s="4" t="s">
        <v>22</v>
      </c>
      <c r="C7" s="4" t="s">
        <v>7</v>
      </c>
      <c r="D7" s="4" t="s">
        <v>20</v>
      </c>
      <c r="E7" s="4" t="s">
        <v>21</v>
      </c>
      <c r="F7" s="4" t="s">
        <v>8</v>
      </c>
      <c r="G7" s="4"/>
      <c r="H7" s="4" t="s">
        <v>9</v>
      </c>
      <c r="I7" s="4" t="s">
        <v>23</v>
      </c>
      <c r="J7" s="4"/>
      <c r="K7" s="4"/>
      <c r="L7" s="4"/>
      <c r="M7" s="5"/>
    </row>
    <row r="8" spans="1:13" x14ac:dyDescent="0.25">
      <c r="A8" s="6" t="s">
        <v>18</v>
      </c>
      <c r="C8" s="15"/>
      <c r="D8" s="16"/>
      <c r="E8" s="16"/>
      <c r="F8" s="15"/>
      <c r="H8" s="1">
        <v>101</v>
      </c>
      <c r="I8" s="1">
        <f>H8*I2</f>
        <v>3030</v>
      </c>
      <c r="M8" s="7"/>
    </row>
    <row r="9" spans="1:13" x14ac:dyDescent="0.25">
      <c r="A9" s="6" t="s">
        <v>19</v>
      </c>
      <c r="C9" s="15"/>
      <c r="D9" s="16"/>
      <c r="E9" s="16"/>
      <c r="F9" s="15"/>
      <c r="H9" s="1">
        <v>125</v>
      </c>
      <c r="I9" s="1">
        <f>H9*I3</f>
        <v>1250</v>
      </c>
      <c r="K9" s="24" t="s">
        <v>36</v>
      </c>
      <c r="L9" s="24"/>
      <c r="M9" s="25"/>
    </row>
    <row r="10" spans="1:13" x14ac:dyDescent="0.25">
      <c r="A10" s="6" t="s">
        <v>16</v>
      </c>
      <c r="J10" s="1"/>
      <c r="M10" s="7"/>
    </row>
    <row r="11" spans="1:13" x14ac:dyDescent="0.25">
      <c r="A11" s="6"/>
      <c r="H11" s="28" t="s">
        <v>41</v>
      </c>
      <c r="I11" s="1">
        <f>I8+I9</f>
        <v>4280</v>
      </c>
      <c r="J11" s="1"/>
      <c r="K11" s="157">
        <f>I11*L2</f>
        <v>20544000</v>
      </c>
      <c r="L11" s="157"/>
      <c r="M11" s="7"/>
    </row>
    <row r="12" spans="1:13" x14ac:dyDescent="0.25">
      <c r="A12" s="6"/>
      <c r="H12" s="28" t="s">
        <v>24</v>
      </c>
      <c r="I12" s="1">
        <f>I11*(I5/I4)</f>
        <v>10700</v>
      </c>
      <c r="J12" s="1"/>
      <c r="K12" s="158">
        <f>I12*L2</f>
        <v>51360000</v>
      </c>
      <c r="L12" s="159"/>
      <c r="M12" s="7"/>
    </row>
    <row r="13" spans="1:13" ht="15.75" thickBo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6" spans="1:13" ht="15.75" thickBot="1" x14ac:dyDescent="0.3"/>
    <row r="17" spans="1:14" x14ac:dyDescent="0.25">
      <c r="A17" s="3" t="s">
        <v>10</v>
      </c>
      <c r="B17" s="4" t="s">
        <v>14</v>
      </c>
      <c r="C17" s="4" t="s">
        <v>25</v>
      </c>
      <c r="D17" s="4" t="s">
        <v>20</v>
      </c>
      <c r="E17" s="4" t="s">
        <v>37</v>
      </c>
      <c r="F17" s="4"/>
      <c r="G17" s="4"/>
      <c r="H17" s="4" t="s">
        <v>9</v>
      </c>
      <c r="I17" s="4" t="s">
        <v>33</v>
      </c>
      <c r="J17" s="4"/>
      <c r="K17" s="4"/>
      <c r="L17" s="4"/>
      <c r="M17" s="5"/>
    </row>
    <row r="18" spans="1:14" x14ac:dyDescent="0.25">
      <c r="A18" s="6" t="s">
        <v>13</v>
      </c>
      <c r="B18" s="1">
        <v>615</v>
      </c>
      <c r="C18" s="23"/>
      <c r="D18" s="1">
        <v>117</v>
      </c>
      <c r="E18" s="1">
        <v>145</v>
      </c>
      <c r="H18" s="1">
        <f>B18+D18+E18</f>
        <v>877</v>
      </c>
      <c r="I18" s="1">
        <f>H18/$E$2</f>
        <v>19.488888888888887</v>
      </c>
      <c r="J18" s="17"/>
      <c r="K18" s="17"/>
      <c r="L18" s="1"/>
      <c r="M18" s="22"/>
      <c r="N18" s="1"/>
    </row>
    <row r="19" spans="1:14" ht="15.75" thickBot="1" x14ac:dyDescent="0.3">
      <c r="A19" s="6" t="s">
        <v>15</v>
      </c>
      <c r="B19" s="1">
        <v>615</v>
      </c>
      <c r="C19" s="23"/>
      <c r="D19" s="1">
        <v>117</v>
      </c>
      <c r="E19" s="1">
        <v>145</v>
      </c>
      <c r="H19" s="1">
        <f>B19+D19+E19</f>
        <v>877</v>
      </c>
      <c r="I19" s="1">
        <f>H19/$E$2</f>
        <v>19.488888888888887</v>
      </c>
      <c r="J19" s="17"/>
      <c r="K19" s="17"/>
      <c r="L19" s="1"/>
      <c r="M19" s="22"/>
      <c r="N19" s="1"/>
    </row>
    <row r="20" spans="1:14" ht="15.75" thickBot="1" x14ac:dyDescent="0.3">
      <c r="A20" s="6"/>
      <c r="B20" s="17"/>
      <c r="D20" s="16"/>
      <c r="E20" s="16"/>
      <c r="H20" s="1"/>
      <c r="I20" s="2">
        <f>SUM(I18:I19)</f>
        <v>38.977777777777774</v>
      </c>
      <c r="J20" s="17"/>
      <c r="K20" s="17"/>
      <c r="L20" s="1"/>
      <c r="M20" s="22"/>
      <c r="N20" s="1"/>
    </row>
    <row r="21" spans="1:14" ht="15.75" thickBot="1" x14ac:dyDescent="0.3">
      <c r="A21" s="6"/>
      <c r="D21" s="16"/>
      <c r="E21" s="16"/>
      <c r="H21" s="1"/>
      <c r="I21" s="1"/>
      <c r="J21" s="18"/>
      <c r="K21" s="1"/>
      <c r="L21" s="1"/>
      <c r="M21" s="22"/>
      <c r="N21" s="21"/>
    </row>
    <row r="22" spans="1:14" x14ac:dyDescent="0.25">
      <c r="A22" s="6" t="s">
        <v>27</v>
      </c>
      <c r="D22" s="16"/>
      <c r="E22" s="16"/>
      <c r="H22" s="1"/>
      <c r="I22" s="1"/>
      <c r="M22" s="7"/>
      <c r="N22" s="1"/>
    </row>
    <row r="23" spans="1:14" x14ac:dyDescent="0.25">
      <c r="A23" s="6"/>
      <c r="B23" t="s">
        <v>38</v>
      </c>
      <c r="C23" t="s">
        <v>29</v>
      </c>
      <c r="D23" s="16" t="s">
        <v>39</v>
      </c>
      <c r="E23" s="16" t="s">
        <v>29</v>
      </c>
      <c r="F23" t="s">
        <v>30</v>
      </c>
      <c r="G23" t="s">
        <v>40</v>
      </c>
      <c r="H23" s="1"/>
      <c r="I23" s="1"/>
      <c r="M23" s="7"/>
    </row>
    <row r="24" spans="1:14" x14ac:dyDescent="0.25">
      <c r="A24" s="6" t="s">
        <v>13</v>
      </c>
      <c r="B24" s="1">
        <v>108</v>
      </c>
      <c r="C24" s="1">
        <v>216</v>
      </c>
      <c r="D24" s="1">
        <v>1026</v>
      </c>
      <c r="E24" s="1">
        <v>216</v>
      </c>
      <c r="F24" s="1">
        <v>185</v>
      </c>
      <c r="G24" s="1">
        <v>145</v>
      </c>
      <c r="H24" s="1">
        <f>B24+C24+D24+E24+F24+G24</f>
        <v>1896</v>
      </c>
      <c r="I24" s="1">
        <f>H24/E2</f>
        <v>42.133333333333333</v>
      </c>
      <c r="M24" s="7"/>
    </row>
    <row r="25" spans="1:14" ht="15.75" thickBot="1" x14ac:dyDescent="0.3">
      <c r="A25" s="6" t="s">
        <v>32</v>
      </c>
      <c r="B25" s="1">
        <v>108</v>
      </c>
      <c r="C25" s="1">
        <v>216</v>
      </c>
      <c r="D25" s="1">
        <v>1026</v>
      </c>
      <c r="E25" s="1">
        <v>216</v>
      </c>
      <c r="F25" s="1">
        <v>185</v>
      </c>
      <c r="G25" s="1">
        <v>145</v>
      </c>
      <c r="H25" s="1">
        <f>B25+C25+D25+E25+F25+G25</f>
        <v>1896</v>
      </c>
      <c r="I25" s="1">
        <f>H25/E2</f>
        <v>42.133333333333333</v>
      </c>
      <c r="M25" s="7"/>
    </row>
    <row r="26" spans="1:14" ht="15.75" thickBot="1" x14ac:dyDescent="0.3">
      <c r="A26" s="6"/>
      <c r="B26" s="1"/>
      <c r="C26" s="1"/>
      <c r="D26" s="1"/>
      <c r="E26" s="1"/>
      <c r="F26" s="1"/>
      <c r="G26" s="1"/>
      <c r="H26" s="1"/>
      <c r="I26" s="2">
        <f>SUM(I24:I25)</f>
        <v>84.266666666666666</v>
      </c>
      <c r="M26" s="7"/>
    </row>
    <row r="27" spans="1:14" x14ac:dyDescent="0.25">
      <c r="A27" s="6"/>
      <c r="M27" s="7"/>
    </row>
    <row r="28" spans="1:14" x14ac:dyDescent="0.25">
      <c r="A28" s="6" t="s">
        <v>35</v>
      </c>
      <c r="M28" s="7"/>
    </row>
    <row r="29" spans="1:14" x14ac:dyDescent="0.25">
      <c r="A29" s="6" t="s">
        <v>12</v>
      </c>
      <c r="M29" s="7"/>
    </row>
    <row r="30" spans="1:14" x14ac:dyDescent="0.25">
      <c r="A30" s="6"/>
      <c r="M30" s="7"/>
    </row>
    <row r="31" spans="1:14" x14ac:dyDescent="0.25">
      <c r="A31" s="6"/>
      <c r="M31" s="7"/>
    </row>
    <row r="32" spans="1:14" x14ac:dyDescent="0.25">
      <c r="A32" s="6"/>
      <c r="M32" s="7"/>
    </row>
    <row r="33" spans="1:13" x14ac:dyDescent="0.25">
      <c r="A33" s="6"/>
      <c r="M33" s="7"/>
    </row>
    <row r="34" spans="1:13" x14ac:dyDescent="0.25">
      <c r="A34" s="6"/>
      <c r="M34" s="7"/>
    </row>
    <row r="35" spans="1:13" x14ac:dyDescent="0.25">
      <c r="A35" s="6"/>
      <c r="M35" s="7"/>
    </row>
    <row r="36" spans="1:13" x14ac:dyDescent="0.25">
      <c r="A36" s="6"/>
      <c r="M36" s="7"/>
    </row>
    <row r="37" spans="1:13" ht="15.75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</row>
  </sheetData>
  <mergeCells count="2">
    <mergeCell ref="K11:L11"/>
    <mergeCell ref="K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Work Sheet</vt:lpstr>
      <vt:lpstr>Attendees</vt:lpstr>
      <vt:lpstr>Invoiced</vt:lpstr>
      <vt:lpstr>Transfers</vt:lpstr>
      <vt:lpstr>Hyatt Regency</vt:lpstr>
      <vt:lpstr>Las Americas CTG</vt:lpstr>
      <vt:lpstr>Hotel Caribe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Cook</dc:creator>
  <cp:lastModifiedBy>Sophie Mancebo</cp:lastModifiedBy>
  <dcterms:created xsi:type="dcterms:W3CDTF">2022-11-28T19:35:12Z</dcterms:created>
  <dcterms:modified xsi:type="dcterms:W3CDTF">2023-02-02T11:59:16Z</dcterms:modified>
</cp:coreProperties>
</file>