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nadmin.sharepoint.com/sites/SecurityCargoNetwork/ConferencesAGM/Documentos compartidos/Conference/2024 Conference-PTY/"/>
    </mc:Choice>
  </mc:AlternateContent>
  <xr:revisionPtr revIDLastSave="958" documentId="8_{1414C8A4-CA62-465A-A268-D91E932228F7}" xr6:coauthVersionLast="47" xr6:coauthVersionMax="47" xr10:uidLastSave="{D9B1D465-4046-4659-8D87-BBC1F8794BDB}"/>
  <bookViews>
    <workbookView xWindow="-110" yWindow="-110" windowWidth="19420" windowHeight="10300" xr2:uid="{A091E58B-D3C0-4522-9E98-B91DBBAAEE21}"/>
  </bookViews>
  <sheets>
    <sheet name="Hilton" sheetId="1" r:id="rId1"/>
    <sheet name="RIU" sheetId="2" r:id="rId2"/>
    <sheet name="Marriot" sheetId="6" r:id="rId3"/>
    <sheet name="Fin de Semana" sheetId="9" r:id="rId4"/>
    <sheet name="Comparativo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H9" i="2"/>
  <c r="I9" i="2"/>
  <c r="H45" i="9"/>
  <c r="I45" i="9" s="1"/>
  <c r="D45" i="9"/>
  <c r="J45" i="9" s="1"/>
  <c r="H44" i="9"/>
  <c r="D44" i="9"/>
  <c r="H43" i="9"/>
  <c r="I43" i="9" s="1"/>
  <c r="D43" i="9"/>
  <c r="D38" i="9"/>
  <c r="J38" i="9" s="1"/>
  <c r="D37" i="9"/>
  <c r="J37" i="9" s="1"/>
  <c r="I13" i="6"/>
  <c r="I12" i="2"/>
  <c r="J36" i="9"/>
  <c r="D36" i="9"/>
  <c r="H32" i="9"/>
  <c r="I32" i="9" s="1"/>
  <c r="D32" i="9"/>
  <c r="J32" i="9" s="1"/>
  <c r="H31" i="9"/>
  <c r="I31" i="9" s="1"/>
  <c r="D31" i="9"/>
  <c r="H30" i="9"/>
  <c r="I30" i="9" s="1"/>
  <c r="D30" i="9"/>
  <c r="D25" i="9"/>
  <c r="D24" i="9"/>
  <c r="D23" i="9"/>
  <c r="D22" i="9"/>
  <c r="D21" i="9"/>
  <c r="J24" i="9"/>
  <c r="J25" i="9"/>
  <c r="J23" i="9"/>
  <c r="J22" i="9"/>
  <c r="J21" i="9"/>
  <c r="E10" i="9"/>
  <c r="E9" i="9"/>
  <c r="E8" i="9"/>
  <c r="D17" i="9"/>
  <c r="D16" i="9"/>
  <c r="H17" i="9"/>
  <c r="I17" i="9" s="1"/>
  <c r="H16" i="9"/>
  <c r="I16" i="9" s="1"/>
  <c r="H15" i="9"/>
  <c r="I15" i="9" s="1"/>
  <c r="D15" i="9"/>
  <c r="E5" i="9"/>
  <c r="E6" i="9"/>
  <c r="E4" i="9"/>
  <c r="E36" i="2"/>
  <c r="G36" i="2" s="1"/>
  <c r="B5" i="3"/>
  <c r="J8" i="1"/>
  <c r="I36" i="6"/>
  <c r="H36" i="6"/>
  <c r="F31" i="6"/>
  <c r="F30" i="6"/>
  <c r="H32" i="6"/>
  <c r="H27" i="6"/>
  <c r="F25" i="6"/>
  <c r="F24" i="6"/>
  <c r="F23" i="6"/>
  <c r="F22" i="6"/>
  <c r="F21" i="6"/>
  <c r="G21" i="6"/>
  <c r="I7" i="6"/>
  <c r="E16" i="6"/>
  <c r="E21" i="6"/>
  <c r="E31" i="6"/>
  <c r="G31" i="6" s="1"/>
  <c r="E30" i="6"/>
  <c r="E35" i="6"/>
  <c r="G35" i="6" s="1"/>
  <c r="E34" i="6"/>
  <c r="G34" i="6" s="1"/>
  <c r="E17" i="6"/>
  <c r="G17" i="6" s="1"/>
  <c r="I9" i="6"/>
  <c r="D9" i="6"/>
  <c r="J9" i="6" s="1"/>
  <c r="G46" i="6"/>
  <c r="E41" i="6"/>
  <c r="G41" i="6" s="1"/>
  <c r="G40" i="6"/>
  <c r="O38" i="6"/>
  <c r="E39" i="6"/>
  <c r="G39" i="6" s="1"/>
  <c r="Q34" i="6"/>
  <c r="O34" i="6"/>
  <c r="E25" i="6"/>
  <c r="G25" i="6" s="1"/>
  <c r="E24" i="6"/>
  <c r="G24" i="6" s="1"/>
  <c r="E23" i="6"/>
  <c r="G23" i="6" s="1"/>
  <c r="E22" i="6"/>
  <c r="H8" i="6"/>
  <c r="I8" i="6" s="1"/>
  <c r="D8" i="6"/>
  <c r="H7" i="6"/>
  <c r="D7" i="6"/>
  <c r="J7" i="6" s="1"/>
  <c r="G4" i="6"/>
  <c r="B16" i="6" s="1"/>
  <c r="E30" i="1"/>
  <c r="G30" i="1"/>
  <c r="E21" i="1"/>
  <c r="E26" i="1"/>
  <c r="G26" i="1" s="1"/>
  <c r="E27" i="1"/>
  <c r="G27" i="1" s="1"/>
  <c r="I8" i="1"/>
  <c r="D8" i="1"/>
  <c r="D7" i="1"/>
  <c r="J7" i="1" s="1"/>
  <c r="E39" i="2"/>
  <c r="G39" i="2" s="1"/>
  <c r="E38" i="2"/>
  <c r="G38" i="2" s="1"/>
  <c r="E37" i="2"/>
  <c r="G37" i="2" s="1"/>
  <c r="E27" i="2"/>
  <c r="G27" i="2" s="1"/>
  <c r="E26" i="2"/>
  <c r="G26" i="2" s="1"/>
  <c r="E25" i="2"/>
  <c r="G25" i="2" s="1"/>
  <c r="E32" i="2"/>
  <c r="G32" i="2" s="1"/>
  <c r="E31" i="2"/>
  <c r="E23" i="2"/>
  <c r="G23" i="2" s="1"/>
  <c r="E22" i="2"/>
  <c r="E21" i="2"/>
  <c r="E20" i="2"/>
  <c r="E15" i="2"/>
  <c r="G50" i="2"/>
  <c r="E45" i="2"/>
  <c r="G45" i="2" s="1"/>
  <c r="G44" i="2"/>
  <c r="E43" i="2"/>
  <c r="G43" i="2" s="1"/>
  <c r="Q40" i="2"/>
  <c r="Q36" i="2"/>
  <c r="E35" i="2"/>
  <c r="G35" i="2" s="1"/>
  <c r="S22" i="2"/>
  <c r="U22" i="2" s="1"/>
  <c r="S20" i="2"/>
  <c r="U20" i="2" s="1"/>
  <c r="S19" i="2"/>
  <c r="U19" i="2" s="1"/>
  <c r="E19" i="2"/>
  <c r="G19" i="2" s="1"/>
  <c r="H8" i="2"/>
  <c r="D8" i="2"/>
  <c r="H7" i="2"/>
  <c r="I7" i="2" s="1"/>
  <c r="D7" i="2"/>
  <c r="G4" i="2"/>
  <c r="B31" i="2" s="1"/>
  <c r="G41" i="1"/>
  <c r="E36" i="1"/>
  <c r="G36" i="1" s="1"/>
  <c r="G35" i="1"/>
  <c r="E34" i="1"/>
  <c r="G34" i="1" s="1"/>
  <c r="Q31" i="1"/>
  <c r="E22" i="1"/>
  <c r="B22" i="1"/>
  <c r="S21" i="1"/>
  <c r="U21" i="1" s="1"/>
  <c r="S20" i="1"/>
  <c r="U20" i="1" s="1"/>
  <c r="E20" i="1"/>
  <c r="G20" i="1" s="1"/>
  <c r="E16" i="1"/>
  <c r="H9" i="1"/>
  <c r="I9" i="1" s="1"/>
  <c r="D9" i="1"/>
  <c r="H7" i="1"/>
  <c r="I7" i="1" s="1"/>
  <c r="J4" i="1"/>
  <c r="G4" i="1"/>
  <c r="B16" i="1" s="1"/>
  <c r="J44" i="9" l="1"/>
  <c r="J43" i="9"/>
  <c r="J30" i="9"/>
  <c r="J46" i="9"/>
  <c r="I44" i="9"/>
  <c r="J31" i="9"/>
  <c r="J33" i="9"/>
  <c r="J26" i="9"/>
  <c r="J15" i="9"/>
  <c r="J16" i="9"/>
  <c r="J17" i="9"/>
  <c r="J8" i="2"/>
  <c r="I10" i="6"/>
  <c r="I12" i="6" s="1"/>
  <c r="G16" i="6"/>
  <c r="J8" i="6"/>
  <c r="J10" i="6" s="1"/>
  <c r="H42" i="6"/>
  <c r="I42" i="6" s="1"/>
  <c r="B30" i="6"/>
  <c r="H28" i="1"/>
  <c r="I28" i="1" s="1"/>
  <c r="H37" i="1"/>
  <c r="I37" i="1" s="1"/>
  <c r="G16" i="1"/>
  <c r="H17" i="1" s="1"/>
  <c r="I17" i="1" s="1"/>
  <c r="Q30" i="1" s="1"/>
  <c r="Q32" i="1" s="1"/>
  <c r="G22" i="1"/>
  <c r="H23" i="1" s="1"/>
  <c r="H41" i="2"/>
  <c r="I41" i="2" s="1"/>
  <c r="O34" i="1"/>
  <c r="H31" i="1"/>
  <c r="H46" i="2"/>
  <c r="I46" i="2" s="1"/>
  <c r="G31" i="2"/>
  <c r="H33" i="2" s="1"/>
  <c r="I33" i="2" s="1"/>
  <c r="G21" i="2"/>
  <c r="O43" i="2"/>
  <c r="J7" i="2"/>
  <c r="O40" i="2"/>
  <c r="I8" i="2"/>
  <c r="I10" i="2" s="1"/>
  <c r="I11" i="2" s="1"/>
  <c r="B15" i="2"/>
  <c r="G15" i="2" s="1"/>
  <c r="H16" i="2" s="1"/>
  <c r="I10" i="1"/>
  <c r="I12" i="1" s="1"/>
  <c r="J9" i="1"/>
  <c r="J10" i="1" s="1"/>
  <c r="O30" i="1"/>
  <c r="I23" i="1" l="1"/>
  <c r="H24" i="1"/>
  <c r="J10" i="2"/>
  <c r="H53" i="2" s="1"/>
  <c r="J18" i="9"/>
  <c r="I16" i="2"/>
  <c r="G30" i="6"/>
  <c r="I32" i="6" s="1"/>
  <c r="H18" i="6"/>
  <c r="I18" i="6" s="1"/>
  <c r="I31" i="1"/>
  <c r="O31" i="1" s="1"/>
  <c r="Q35" i="2"/>
  <c r="Q41" i="2" s="1"/>
  <c r="O35" i="2"/>
  <c r="G22" i="2"/>
  <c r="H28" i="2" s="1"/>
  <c r="O32" i="1"/>
  <c r="O36" i="1" s="1"/>
  <c r="H44" i="1" l="1"/>
  <c r="I13" i="1"/>
  <c r="B3" i="3"/>
  <c r="O33" i="6"/>
  <c r="O36" i="6" s="1"/>
  <c r="O40" i="6" s="1"/>
  <c r="Q33" i="6"/>
  <c r="Q36" i="6" s="1"/>
  <c r="I27" i="6"/>
  <c r="H28" i="6"/>
  <c r="H50" i="6" s="1"/>
  <c r="I28" i="2"/>
  <c r="H29" i="2"/>
  <c r="B4" i="3" l="1"/>
  <c r="O36" i="2"/>
  <c r="O41" i="2" s="1"/>
  <c r="O45" i="2" s="1"/>
</calcChain>
</file>

<file path=xl/sharedStrings.xml><?xml version="1.0" encoding="utf-8"?>
<sst xmlns="http://schemas.openxmlformats.org/spreadsheetml/2006/main" count="336" uniqueCount="126">
  <si>
    <t>Conf Nights</t>
  </si>
  <si>
    <t>Extra Nights</t>
  </si>
  <si>
    <t>Attendees</t>
  </si>
  <si>
    <t>Single Rm</t>
  </si>
  <si>
    <t>Spouses</t>
  </si>
  <si>
    <t>Double Rm</t>
  </si>
  <si>
    <t>THB/US$</t>
  </si>
  <si>
    <t>TOTAL</t>
  </si>
  <si>
    <t>Total Rm</t>
  </si>
  <si>
    <t>Tax</t>
  </si>
  <si>
    <t>(Opt)</t>
  </si>
  <si>
    <t>Hotel Rooms (Wo/B'fast)</t>
  </si>
  <si>
    <t>US$</t>
  </si>
  <si>
    <t>Tot Rooms</t>
  </si>
  <si>
    <t>Tot Rm rev</t>
  </si>
  <si>
    <t>Tot Cost</t>
  </si>
  <si>
    <t>Single Use</t>
  </si>
  <si>
    <t>Cº</t>
  </si>
  <si>
    <t>Pax</t>
  </si>
  <si>
    <t>Cost/Pax</t>
  </si>
  <si>
    <t>Taxes</t>
  </si>
  <si>
    <t>Cost w/tax</t>
  </si>
  <si>
    <t>Total (no tax)</t>
  </si>
  <si>
    <t>Total Dia</t>
  </si>
  <si>
    <t>Total Pax</t>
  </si>
  <si>
    <t>Notas</t>
  </si>
  <si>
    <t>3 hours cocktail</t>
  </si>
  <si>
    <t>Rejected</t>
  </si>
  <si>
    <t xml:space="preserve">Lunch Hard Rock </t>
  </si>
  <si>
    <t>Cocktail Hyatt</t>
  </si>
  <si>
    <t>Coffee break</t>
  </si>
  <si>
    <t>Cocktail Mardi Gras Mambo</t>
  </si>
  <si>
    <t>Fri 22nd March</t>
  </si>
  <si>
    <t>Total / Wife</t>
  </si>
  <si>
    <t>Wed 20</t>
  </si>
  <si>
    <t>Thur 21</t>
  </si>
  <si>
    <t>Fri 22</t>
  </si>
  <si>
    <t>Friday Night</t>
  </si>
  <si>
    <t>Dinner Hard Rock</t>
  </si>
  <si>
    <t>Others</t>
  </si>
  <si>
    <t>Yellow Fever</t>
  </si>
  <si>
    <t>Group Transfer - Big Easy</t>
  </si>
  <si>
    <t>G Total</t>
  </si>
  <si>
    <t>Total</t>
  </si>
  <si>
    <t>SPONSORS</t>
  </si>
  <si>
    <t>Welcome Cocktail Sponsor</t>
  </si>
  <si>
    <t>Creole Cruise Dinner Sponsor</t>
  </si>
  <si>
    <t>Landyard Sponsor</t>
  </si>
  <si>
    <t>Bag / Material Sponsor</t>
  </si>
  <si>
    <t>Notebook Sponsor</t>
  </si>
  <si>
    <t>"Gold Sponsor"</t>
  </si>
  <si>
    <t>PSA??</t>
  </si>
  <si>
    <t>Partner Options</t>
  </si>
  <si>
    <t>Banner &amp; VIP Table</t>
  </si>
  <si>
    <t>Inc</t>
  </si>
  <si>
    <t>Tension fabric trade Wall</t>
  </si>
  <si>
    <t>Wall Panel &amp; TV</t>
  </si>
  <si>
    <t>Attendance</t>
  </si>
  <si>
    <t>SCN Member</t>
  </si>
  <si>
    <t>Freight Forwarder</t>
  </si>
  <si>
    <t>SCN Partners &amp; Vendor</t>
  </si>
  <si>
    <t>RIU</t>
  </si>
  <si>
    <t>Thurs Oct</t>
  </si>
  <si>
    <t>Fri Oct</t>
  </si>
  <si>
    <t>Cocktail Bienvenida</t>
  </si>
  <si>
    <t>Estación de café y té permanente</t>
  </si>
  <si>
    <t>Coffee Break am</t>
  </si>
  <si>
    <t>Almuerzo Buffet</t>
  </si>
  <si>
    <t>Soft Drinks</t>
  </si>
  <si>
    <t>Coffee Break pm</t>
  </si>
  <si>
    <t>Cena Buffet</t>
  </si>
  <si>
    <t>Pantalla y proyector</t>
  </si>
  <si>
    <t>Pantalla y proyector adicional</t>
  </si>
  <si>
    <t>Event Facility Fee</t>
  </si>
  <si>
    <t>Botones</t>
  </si>
  <si>
    <t>Ama de llaves</t>
  </si>
  <si>
    <t xml:space="preserve">Resumen </t>
  </si>
  <si>
    <t>Hotel</t>
  </si>
  <si>
    <t>Hilton</t>
  </si>
  <si>
    <t>Riu</t>
  </si>
  <si>
    <t>Wed -Thurs Oct</t>
  </si>
  <si>
    <t>Tue Oct</t>
  </si>
  <si>
    <t>Sat Oct</t>
  </si>
  <si>
    <t>Cocktail</t>
  </si>
  <si>
    <t>Coffee break PM</t>
  </si>
  <si>
    <t>Coffee break AM</t>
  </si>
  <si>
    <t>Thr Oct</t>
  </si>
  <si>
    <t>Wed - Thr Oct</t>
  </si>
  <si>
    <t>Cena de Gala</t>
  </si>
  <si>
    <t>2 hours cocktail</t>
  </si>
  <si>
    <t>Lunch</t>
  </si>
  <si>
    <t>Open Bar 2 hrs</t>
  </si>
  <si>
    <t>Marriot</t>
  </si>
  <si>
    <t xml:space="preserve">Hors D'Oeuvres </t>
  </si>
  <si>
    <t>Soft Drinks 2hrs</t>
  </si>
  <si>
    <t>Out Catering</t>
  </si>
  <si>
    <t xml:space="preserve">Costo total por dos dias </t>
  </si>
  <si>
    <t>Total x 100pax just conference</t>
  </si>
  <si>
    <t>Clase de cocina</t>
  </si>
  <si>
    <t>Transporte, guia y almuerzo. 5hrs</t>
  </si>
  <si>
    <t>Actividad</t>
  </si>
  <si>
    <t>2 a 4</t>
  </si>
  <si>
    <t>5 a 7</t>
  </si>
  <si>
    <t>8 a 16</t>
  </si>
  <si>
    <t>Escalera al cielo</t>
  </si>
  <si>
    <t>Ttransporte, guia, snack, entrada, agua 5hrs</t>
  </si>
  <si>
    <t>Oct 18</t>
  </si>
  <si>
    <t>Oct 19</t>
  </si>
  <si>
    <t>Oct 20</t>
  </si>
  <si>
    <t xml:space="preserve">Hotel Rooms </t>
  </si>
  <si>
    <t>Single Use + Desayuno</t>
  </si>
  <si>
    <t>Servicios Adicionales</t>
  </si>
  <si>
    <t>Cena bienvenida</t>
  </si>
  <si>
    <t>Cena Despedida</t>
  </si>
  <si>
    <t>Open Bar</t>
  </si>
  <si>
    <t>US $</t>
  </si>
  <si>
    <t>THE BUENAVENTURA (SOLO DESAYUNO)</t>
  </si>
  <si>
    <t>THE BUENAVENTURA ( DESAYUNO + CENA)</t>
  </si>
  <si>
    <t>Single Use + Desayuno+ Cena</t>
  </si>
  <si>
    <t>Traslado ciudad de Panama 5 - 7 pax</t>
  </si>
  <si>
    <t>Traslado ciudad de Panama 8 - 10 pax</t>
  </si>
  <si>
    <t>Traslado ciudad de Panama 22 - 40 pax</t>
  </si>
  <si>
    <t>THE WESTIN PLAYA BONITA</t>
  </si>
  <si>
    <t>15 Oct</t>
  </si>
  <si>
    <t>16 Oct</t>
  </si>
  <si>
    <t>17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</si>
</sst>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$-540A]#,##0.00"/>
    <numFmt numFmtId="165" formatCode="[$$-1004]#,##0.00"/>
    <numFmt numFmtId="166" formatCode="_-[$$-409]* #,##0.00_ ;_-[$$-409]* \-#,##0.00\ ;_-[$$-409]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6E9EE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CAA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2" borderId="2" xfId="0" applyFill="1" applyBorder="1" applyAlignment="1">
      <alignment horizontal="center"/>
    </xf>
    <xf numFmtId="0" fontId="5" fillId="4" borderId="0" xfId="0" applyFont="1" applyFill="1"/>
    <xf numFmtId="0" fontId="0" fillId="5" borderId="1" xfId="0" applyFill="1" applyBorder="1"/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3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164" fontId="0" fillId="5" borderId="0" xfId="0" applyNumberFormat="1" applyFill="1"/>
    <xf numFmtId="10" fontId="0" fillId="5" borderId="0" xfId="0" applyNumberFormat="1" applyFill="1" applyAlignment="1">
      <alignment horizontal="center"/>
    </xf>
    <xf numFmtId="164" fontId="3" fillId="5" borderId="0" xfId="0" applyNumberFormat="1" applyFont="1" applyFill="1"/>
    <xf numFmtId="1" fontId="3" fillId="5" borderId="0" xfId="0" applyNumberFormat="1" applyFont="1" applyFill="1"/>
    <xf numFmtId="1" fontId="0" fillId="5" borderId="0" xfId="0" applyNumberFormat="1" applyFill="1"/>
    <xf numFmtId="0" fontId="0" fillId="5" borderId="6" xfId="0" applyFill="1" applyBorder="1"/>
    <xf numFmtId="0" fontId="0" fillId="5" borderId="2" xfId="0" applyFill="1" applyBorder="1"/>
    <xf numFmtId="165" fontId="0" fillId="5" borderId="7" xfId="0" applyNumberFormat="1" applyFill="1" applyBorder="1"/>
    <xf numFmtId="3" fontId="0" fillId="5" borderId="7" xfId="0" applyNumberFormat="1" applyFill="1" applyBorder="1" applyAlignment="1">
      <alignment horizontal="center"/>
    </xf>
    <xf numFmtId="165" fontId="0" fillId="5" borderId="8" xfId="0" applyNumberFormat="1" applyFill="1" applyBorder="1"/>
    <xf numFmtId="3" fontId="0" fillId="5" borderId="9" xfId="0" applyNumberFormat="1" applyFill="1" applyBorder="1"/>
    <xf numFmtId="165" fontId="0" fillId="5" borderId="10" xfId="0" applyNumberFormat="1" applyFill="1" applyBorder="1"/>
    <xf numFmtId="164" fontId="6" fillId="5" borderId="8" xfId="0" applyNumberFormat="1" applyFont="1" applyFill="1" applyBorder="1"/>
    <xf numFmtId="165" fontId="7" fillId="5" borderId="10" xfId="0" applyNumberFormat="1" applyFont="1" applyFill="1" applyBorder="1"/>
    <xf numFmtId="0" fontId="0" fillId="0" borderId="8" xfId="0" applyBorder="1"/>
    <xf numFmtId="9" fontId="0" fillId="0" borderId="9" xfId="0" applyNumberFormat="1" applyBorder="1"/>
    <xf numFmtId="165" fontId="0" fillId="0" borderId="10" xfId="0" applyNumberFormat="1" applyBorder="1"/>
    <xf numFmtId="9" fontId="0" fillId="0" borderId="0" xfId="0" applyNumberFormat="1"/>
    <xf numFmtId="0" fontId="0" fillId="3" borderId="11" xfId="0" applyFill="1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6" xfId="0" applyBorder="1"/>
    <xf numFmtId="0" fontId="0" fillId="0" borderId="13" xfId="0" applyBorder="1"/>
    <xf numFmtId="0" fontId="0" fillId="0" borderId="7" xfId="0" applyBorder="1"/>
    <xf numFmtId="166" fontId="0" fillId="0" borderId="7" xfId="0" applyNumberFormat="1" applyBorder="1" applyAlignment="1">
      <alignment horizontal="center"/>
    </xf>
    <xf numFmtId="166" fontId="0" fillId="0" borderId="7" xfId="0" applyNumberFormat="1" applyBorder="1"/>
    <xf numFmtId="0" fontId="0" fillId="0" borderId="14" xfId="0" applyBorder="1"/>
    <xf numFmtId="166" fontId="0" fillId="0" borderId="0" xfId="1" applyNumberFormat="1" applyFont="1" applyAlignment="1">
      <alignment horizontal="center"/>
    </xf>
    <xf numFmtId="0" fontId="0" fillId="0" borderId="7" xfId="0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6" fontId="0" fillId="6" borderId="15" xfId="0" applyNumberFormat="1" applyFill="1" applyBorder="1"/>
    <xf numFmtId="0" fontId="0" fillId="6" borderId="11" xfId="0" applyFill="1" applyBorder="1"/>
    <xf numFmtId="166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66" fontId="0" fillId="0" borderId="3" xfId="0" applyNumberFormat="1" applyBorder="1"/>
    <xf numFmtId="0" fontId="2" fillId="0" borderId="0" xfId="0" applyFont="1"/>
    <xf numFmtId="164" fontId="0" fillId="0" borderId="0" xfId="0" applyNumberFormat="1"/>
    <xf numFmtId="0" fontId="0" fillId="0" borderId="15" xfId="0" applyBorder="1"/>
    <xf numFmtId="0" fontId="2" fillId="0" borderId="15" xfId="0" applyFont="1" applyBorder="1"/>
    <xf numFmtId="0" fontId="8" fillId="0" borderId="15" xfId="0" applyFont="1" applyBorder="1"/>
    <xf numFmtId="49" fontId="0" fillId="5" borderId="3" xfId="0" applyNumberFormat="1" applyFill="1" applyBorder="1"/>
    <xf numFmtId="44" fontId="0" fillId="0" borderId="7" xfId="1" applyFont="1" applyBorder="1"/>
    <xf numFmtId="44" fontId="0" fillId="0" borderId="0" xfId="0" applyNumberFormat="1"/>
    <xf numFmtId="0" fontId="9" fillId="0" borderId="0" xfId="0" applyFont="1"/>
    <xf numFmtId="44" fontId="9" fillId="0" borderId="0" xfId="0" applyNumberFormat="1" applyFont="1"/>
    <xf numFmtId="0" fontId="10" fillId="0" borderId="12" xfId="0" applyFont="1" applyBorder="1"/>
    <xf numFmtId="0" fontId="11" fillId="5" borderId="3" xfId="0" applyFont="1" applyFill="1" applyBorder="1"/>
    <xf numFmtId="49" fontId="11" fillId="5" borderId="3" xfId="0" applyNumberFormat="1" applyFont="1" applyFill="1" applyBorder="1"/>
    <xf numFmtId="164" fontId="11" fillId="5" borderId="0" xfId="0" applyNumberFormat="1" applyFont="1" applyFill="1"/>
    <xf numFmtId="1" fontId="11" fillId="5" borderId="0" xfId="0" applyNumberFormat="1" applyFont="1" applyFill="1"/>
    <xf numFmtId="164" fontId="0" fillId="5" borderId="13" xfId="0" applyNumberFormat="1" applyFill="1" applyBorder="1"/>
    <xf numFmtId="10" fontId="0" fillId="5" borderId="7" xfId="0" applyNumberFormat="1" applyFill="1" applyBorder="1" applyAlignment="1">
      <alignment horizontal="center"/>
    </xf>
    <xf numFmtId="164" fontId="11" fillId="5" borderId="7" xfId="0" applyNumberFormat="1" applyFont="1" applyFill="1" applyBorder="1"/>
    <xf numFmtId="1" fontId="11" fillId="5" borderId="7" xfId="0" applyNumberFormat="1" applyFont="1" applyFill="1" applyBorder="1"/>
    <xf numFmtId="44" fontId="0" fillId="0" borderId="0" xfId="1" applyFont="1"/>
    <xf numFmtId="0" fontId="10" fillId="0" borderId="0" xfId="0" applyFont="1"/>
    <xf numFmtId="166" fontId="9" fillId="0" borderId="0" xfId="0" applyNumberFormat="1" applyFont="1"/>
    <xf numFmtId="0" fontId="12" fillId="0" borderId="0" xfId="0" applyFont="1"/>
    <xf numFmtId="0" fontId="10" fillId="0" borderId="3" xfId="0" applyFont="1" applyBorder="1"/>
    <xf numFmtId="165" fontId="0" fillId="5" borderId="13" xfId="0" applyNumberFormat="1" applyFill="1" applyBorder="1"/>
    <xf numFmtId="164" fontId="3" fillId="5" borderId="7" xfId="0" applyNumberFormat="1" applyFont="1" applyFill="1" applyBorder="1"/>
    <xf numFmtId="1" fontId="0" fillId="5" borderId="14" xfId="0" applyNumberFormat="1" applyFill="1" applyBorder="1"/>
    <xf numFmtId="165" fontId="0" fillId="5" borderId="15" xfId="0" applyNumberFormat="1" applyFill="1" applyBorder="1"/>
    <xf numFmtId="164" fontId="6" fillId="5" borderId="15" xfId="0" applyNumberFormat="1" applyFont="1" applyFill="1" applyBorder="1"/>
    <xf numFmtId="44" fontId="0" fillId="0" borderId="0" xfId="1" applyFont="1" applyBorder="1"/>
    <xf numFmtId="44" fontId="2" fillId="0" borderId="7" xfId="1" applyFont="1" applyBorder="1"/>
    <xf numFmtId="166" fontId="2" fillId="0" borderId="0" xfId="0" applyNumberFormat="1" applyFont="1"/>
    <xf numFmtId="166" fontId="2" fillId="0" borderId="7" xfId="0" applyNumberFormat="1" applyFont="1" applyBorder="1"/>
    <xf numFmtId="166" fontId="2" fillId="0" borderId="7" xfId="0" applyNumberFormat="1" applyFont="1" applyBorder="1" applyAlignment="1">
      <alignment horizontal="center"/>
    </xf>
    <xf numFmtId="164" fontId="13" fillId="5" borderId="8" xfId="0" applyNumberFormat="1" applyFont="1" applyFill="1" applyBorder="1"/>
    <xf numFmtId="0" fontId="0" fillId="7" borderId="5" xfId="0" applyFill="1" applyBorder="1"/>
    <xf numFmtId="164" fontId="0" fillId="7" borderId="0" xfId="0" applyNumberFormat="1" applyFill="1"/>
    <xf numFmtId="10" fontId="0" fillId="7" borderId="0" xfId="0" applyNumberFormat="1" applyFill="1" applyAlignment="1">
      <alignment horizontal="center"/>
    </xf>
    <xf numFmtId="164" fontId="11" fillId="7" borderId="0" xfId="0" applyNumberFormat="1" applyFont="1" applyFill="1"/>
    <xf numFmtId="1" fontId="11" fillId="7" borderId="0" xfId="0" applyNumberFormat="1" applyFont="1" applyFill="1"/>
    <xf numFmtId="1" fontId="0" fillId="7" borderId="0" xfId="0" applyNumberFormat="1" applyFill="1"/>
    <xf numFmtId="0" fontId="0" fillId="7" borderId="0" xfId="0" applyFill="1"/>
    <xf numFmtId="0" fontId="2" fillId="7" borderId="1" xfId="0" applyFont="1" applyFill="1" applyBorder="1"/>
    <xf numFmtId="49" fontId="14" fillId="7" borderId="8" xfId="0" applyNumberFormat="1" applyFont="1" applyFill="1" applyBorder="1" applyAlignment="1">
      <alignment horizontal="center" vertical="center"/>
    </xf>
    <xf numFmtId="49" fontId="14" fillId="7" borderId="9" xfId="0" applyNumberFormat="1" applyFont="1" applyFill="1" applyBorder="1" applyAlignment="1">
      <alignment horizontal="center" vertical="center"/>
    </xf>
    <xf numFmtId="49" fontId="2" fillId="7" borderId="9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0" fillId="7" borderId="16" xfId="0" applyFill="1" applyBorder="1"/>
    <xf numFmtId="164" fontId="0" fillId="7" borderId="17" xfId="0" applyNumberFormat="1" applyFill="1" applyBorder="1"/>
    <xf numFmtId="10" fontId="0" fillId="7" borderId="17" xfId="0" applyNumberFormat="1" applyFill="1" applyBorder="1" applyAlignment="1">
      <alignment horizontal="center"/>
    </xf>
    <xf numFmtId="164" fontId="11" fillId="7" borderId="17" xfId="0" applyNumberFormat="1" applyFont="1" applyFill="1" applyBorder="1"/>
    <xf numFmtId="1" fontId="11" fillId="7" borderId="17" xfId="0" applyNumberFormat="1" applyFont="1" applyFill="1" applyBorder="1"/>
    <xf numFmtId="1" fontId="0" fillId="7" borderId="17" xfId="0" applyNumberFormat="1" applyFill="1" applyBorder="1"/>
    <xf numFmtId="164" fontId="2" fillId="7" borderId="0" xfId="0" applyNumberFormat="1" applyFont="1" applyFill="1" applyAlignment="1">
      <alignment horizontal="center" vertical="center"/>
    </xf>
    <xf numFmtId="0" fontId="0" fillId="8" borderId="12" xfId="0" applyFill="1" applyBorder="1"/>
    <xf numFmtId="0" fontId="0" fillId="8" borderId="0" xfId="0" applyFill="1"/>
    <xf numFmtId="0" fontId="0" fillId="6" borderId="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164" fontId="0" fillId="7" borderId="6" xfId="0" applyNumberFormat="1" applyFill="1" applyBorder="1" applyAlignment="1">
      <alignment horizontal="center" vertical="center"/>
    </xf>
    <xf numFmtId="164" fontId="0" fillId="7" borderId="18" xfId="0" applyNumberFormat="1" applyFill="1" applyBorder="1" applyAlignment="1">
      <alignment horizontal="center" vertical="center"/>
    </xf>
    <xf numFmtId="0" fontId="2" fillId="7" borderId="15" xfId="0" applyFont="1" applyFill="1" applyBorder="1"/>
    <xf numFmtId="1" fontId="11" fillId="7" borderId="9" xfId="0" applyNumberFormat="1" applyFont="1" applyFill="1" applyBorder="1"/>
    <xf numFmtId="1" fontId="0" fillId="7" borderId="9" xfId="0" applyNumberFormat="1" applyFill="1" applyBorder="1"/>
    <xf numFmtId="164" fontId="0" fillId="7" borderId="9" xfId="0" applyNumberFormat="1" applyFill="1" applyBorder="1"/>
    <xf numFmtId="0" fontId="2" fillId="7" borderId="12" xfId="0" applyFont="1" applyFill="1" applyBorder="1"/>
    <xf numFmtId="49" fontId="14" fillId="7" borderId="10" xfId="0" applyNumberFormat="1" applyFont="1" applyFill="1" applyBorder="1" applyAlignment="1">
      <alignment horizontal="center" vertical="center"/>
    </xf>
    <xf numFmtId="164" fontId="11" fillId="7" borderId="6" xfId="0" applyNumberFormat="1" applyFont="1" applyFill="1" applyBorder="1" applyAlignment="1">
      <alignment horizontal="center" vertical="center"/>
    </xf>
    <xf numFmtId="164" fontId="11" fillId="7" borderId="18" xfId="0" applyNumberFormat="1" applyFont="1" applyFill="1" applyBorder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164" fontId="11" fillId="7" borderId="17" xfId="0" applyNumberFormat="1" applyFont="1" applyFill="1" applyBorder="1" applyAlignment="1">
      <alignment horizontal="center" vertical="center"/>
    </xf>
    <xf numFmtId="165" fontId="12" fillId="0" borderId="0" xfId="0" applyNumberFormat="1" applyFont="1"/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4" fillId="7" borderId="6" xfId="0" applyNumberFormat="1" applyFont="1" applyFill="1" applyBorder="1" applyAlignment="1">
      <alignment horizontal="center" vertical="center"/>
    </xf>
    <xf numFmtId="0" fontId="2" fillId="9" borderId="5" xfId="0" applyFont="1" applyFill="1" applyBorder="1"/>
    <xf numFmtId="164" fontId="0" fillId="9" borderId="0" xfId="0" applyNumberFormat="1" applyFill="1"/>
    <xf numFmtId="10" fontId="0" fillId="9" borderId="0" xfId="0" applyNumberFormat="1" applyFill="1" applyAlignment="1">
      <alignment horizontal="center"/>
    </xf>
    <xf numFmtId="164" fontId="11" fillId="9" borderId="0" xfId="0" applyNumberFormat="1" applyFont="1" applyFill="1"/>
    <xf numFmtId="1" fontId="11" fillId="9" borderId="0" xfId="0" applyNumberFormat="1" applyFont="1" applyFill="1"/>
    <xf numFmtId="1" fontId="0" fillId="9" borderId="0" xfId="0" applyNumberFormat="1" applyFill="1"/>
    <xf numFmtId="164" fontId="2" fillId="9" borderId="6" xfId="0" applyNumberFormat="1" applyFont="1" applyFill="1" applyBorder="1" applyAlignment="1">
      <alignment horizontal="center" vertical="center"/>
    </xf>
    <xf numFmtId="0" fontId="2" fillId="9" borderId="2" xfId="0" applyFont="1" applyFill="1" applyBorder="1"/>
    <xf numFmtId="164" fontId="0" fillId="9" borderId="7" xfId="0" applyNumberFormat="1" applyFill="1" applyBorder="1"/>
    <xf numFmtId="10" fontId="0" fillId="9" borderId="7" xfId="0" applyNumberFormat="1" applyFill="1" applyBorder="1" applyAlignment="1">
      <alignment horizontal="center"/>
    </xf>
    <xf numFmtId="164" fontId="14" fillId="9" borderId="7" xfId="0" applyNumberFormat="1" applyFont="1" applyFill="1" applyBorder="1" applyAlignment="1">
      <alignment horizontal="center" vertical="center"/>
    </xf>
    <xf numFmtId="1" fontId="11" fillId="9" borderId="7" xfId="0" applyNumberFormat="1" applyFont="1" applyFill="1" applyBorder="1"/>
    <xf numFmtId="1" fontId="0" fillId="9" borderId="7" xfId="0" applyNumberFormat="1" applyFill="1" applyBorder="1"/>
    <xf numFmtId="164" fontId="14" fillId="9" borderId="14" xfId="0" applyNumberFormat="1" applyFont="1" applyFill="1" applyBorder="1" applyAlignment="1">
      <alignment horizontal="center" vertical="center"/>
    </xf>
    <xf numFmtId="0" fontId="2" fillId="10" borderId="0" xfId="0" applyFont="1" applyFill="1"/>
    <xf numFmtId="164" fontId="0" fillId="10" borderId="0" xfId="0" applyNumberFormat="1" applyFill="1"/>
    <xf numFmtId="10" fontId="0" fillId="10" borderId="0" xfId="0" applyNumberFormat="1" applyFill="1" applyAlignment="1">
      <alignment horizontal="center"/>
    </xf>
    <xf numFmtId="164" fontId="11" fillId="10" borderId="0" xfId="0" applyNumberFormat="1" applyFont="1" applyFill="1"/>
    <xf numFmtId="1" fontId="11" fillId="10" borderId="0" xfId="0" applyNumberFormat="1" applyFont="1" applyFill="1"/>
    <xf numFmtId="1" fontId="0" fillId="10" borderId="0" xfId="0" applyNumberFormat="1" applyFill="1"/>
    <xf numFmtId="164" fontId="0" fillId="10" borderId="0" xfId="0" applyNumberFormat="1" applyFill="1" applyAlignment="1">
      <alignment horizontal="center" vertical="center"/>
    </xf>
    <xf numFmtId="0" fontId="2" fillId="10" borderId="11" xfId="0" applyFont="1" applyFill="1" applyBorder="1"/>
    <xf numFmtId="0" fontId="0" fillId="10" borderId="3" xfId="0" applyFill="1" applyBorder="1"/>
    <xf numFmtId="0" fontId="0" fillId="10" borderId="4" xfId="0" applyFill="1" applyBorder="1"/>
    <xf numFmtId="0" fontId="2" fillId="11" borderId="0" xfId="0" applyFont="1" applyFill="1"/>
    <xf numFmtId="0" fontId="0" fillId="11" borderId="0" xfId="0" applyFill="1"/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8" borderId="6" xfId="0" applyFill="1" applyBorder="1" applyAlignment="1">
      <alignment horizontal="center"/>
    </xf>
    <xf numFmtId="1" fontId="3" fillId="5" borderId="19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AAFFF"/>
      <color rgb="FFB28BFF"/>
      <color rgb="FFE6E9EE"/>
      <color rgb="FF9BE5FF"/>
      <color rgb="FF61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8938E-EEF6-4E9D-B506-3330883C8816}">
  <dimension ref="A1:U77"/>
  <sheetViews>
    <sheetView tabSelected="1" topLeftCell="A23" workbookViewId="0">
      <selection activeCell="B21" sqref="B20:B21"/>
    </sheetView>
  </sheetViews>
  <sheetFormatPr baseColWidth="10" defaultColWidth="11.453125" defaultRowHeight="14.5" x14ac:dyDescent="0.35"/>
  <cols>
    <col min="1" max="1" width="29.81640625" bestFit="1" customWidth="1"/>
    <col min="8" max="8" width="13.81640625" bestFit="1" customWidth="1"/>
    <col min="9" max="9" width="14.08984375" bestFit="1" customWidth="1"/>
    <col min="10" max="10" width="13.7265625" bestFit="1" customWidth="1"/>
    <col min="15" max="15" width="17.54296875" customWidth="1"/>
  </cols>
  <sheetData>
    <row r="1" spans="1:12" x14ac:dyDescent="0.35">
      <c r="J1" t="s">
        <v>0</v>
      </c>
      <c r="K1" s="1" t="s">
        <v>1</v>
      </c>
    </row>
    <row r="2" spans="1:12" x14ac:dyDescent="0.35">
      <c r="A2" s="2"/>
      <c r="F2" t="s">
        <v>2</v>
      </c>
      <c r="G2">
        <v>100</v>
      </c>
      <c r="I2" t="s">
        <v>3</v>
      </c>
      <c r="J2">
        <v>30</v>
      </c>
      <c r="K2" s="1"/>
    </row>
    <row r="3" spans="1:12" ht="15" thickBot="1" x14ac:dyDescent="0.4">
      <c r="F3" s="3" t="s">
        <v>4</v>
      </c>
      <c r="G3" s="3"/>
      <c r="I3" t="s">
        <v>5</v>
      </c>
      <c r="J3">
        <v>10</v>
      </c>
      <c r="K3" s="1">
        <v>20</v>
      </c>
    </row>
    <row r="4" spans="1:12" x14ac:dyDescent="0.35">
      <c r="B4" s="4" t="s">
        <v>6</v>
      </c>
      <c r="F4" s="5" t="s">
        <v>7</v>
      </c>
      <c r="G4" s="5">
        <f>G2+G3</f>
        <v>100</v>
      </c>
      <c r="I4" t="s">
        <v>8</v>
      </c>
      <c r="J4">
        <f>J2+J3</f>
        <v>40</v>
      </c>
      <c r="K4" s="1"/>
    </row>
    <row r="5" spans="1:12" ht="15" thickBot="1" x14ac:dyDescent="0.4">
      <c r="B5" s="6"/>
      <c r="C5" t="s">
        <v>9</v>
      </c>
      <c r="D5" t="s">
        <v>7</v>
      </c>
      <c r="F5" s="7" t="s">
        <v>10</v>
      </c>
      <c r="G5" s="7"/>
    </row>
    <row r="6" spans="1:12" x14ac:dyDescent="0.35">
      <c r="A6" s="8" t="s">
        <v>11</v>
      </c>
      <c r="B6" s="9" t="s">
        <v>12</v>
      </c>
      <c r="C6" s="10"/>
      <c r="D6" s="66"/>
      <c r="E6" s="67" t="s">
        <v>123</v>
      </c>
      <c r="F6" s="67" t="s">
        <v>124</v>
      </c>
      <c r="G6" s="60" t="s">
        <v>125</v>
      </c>
      <c r="H6" s="10" t="s">
        <v>13</v>
      </c>
      <c r="I6" s="10" t="s">
        <v>14</v>
      </c>
      <c r="J6" s="10" t="s">
        <v>15</v>
      </c>
      <c r="K6" s="12"/>
    </row>
    <row r="7" spans="1:12" x14ac:dyDescent="0.35">
      <c r="A7" s="13" t="s">
        <v>16</v>
      </c>
      <c r="B7" s="14">
        <v>160</v>
      </c>
      <c r="C7" s="15">
        <v>0.1</v>
      </c>
      <c r="D7" s="68">
        <f>B7+(B7*C7)</f>
        <v>176</v>
      </c>
      <c r="E7" s="69">
        <v>100</v>
      </c>
      <c r="F7" s="69">
        <v>100</v>
      </c>
      <c r="G7" s="18">
        <v>100</v>
      </c>
      <c r="H7" s="18">
        <f>E7+F7+G7</f>
        <v>300</v>
      </c>
      <c r="I7" s="14">
        <f>B7*H7</f>
        <v>48000</v>
      </c>
      <c r="J7" s="14">
        <f>D7*H7</f>
        <v>52800</v>
      </c>
      <c r="K7" s="19"/>
    </row>
    <row r="8" spans="1:12" x14ac:dyDescent="0.35">
      <c r="A8" s="13" t="s">
        <v>74</v>
      </c>
      <c r="B8" s="14">
        <v>4</v>
      </c>
      <c r="C8" s="15"/>
      <c r="D8" s="68">
        <f>B8+(B8*C8)</f>
        <v>4</v>
      </c>
      <c r="E8" s="69">
        <v>100</v>
      </c>
      <c r="F8" s="69"/>
      <c r="G8" s="18"/>
      <c r="H8" s="18">
        <v>100</v>
      </c>
      <c r="I8" s="14">
        <f>B8*H8</f>
        <v>400</v>
      </c>
      <c r="J8" s="14">
        <f>D8*H8</f>
        <v>400</v>
      </c>
      <c r="K8" s="19"/>
    </row>
    <row r="9" spans="1:12" ht="15" thickBot="1" x14ac:dyDescent="0.4">
      <c r="A9" s="13" t="s">
        <v>75</v>
      </c>
      <c r="B9" s="70">
        <v>2</v>
      </c>
      <c r="C9" s="71"/>
      <c r="D9" s="72">
        <f t="shared" ref="D9" si="0">B9+(B9*C9)</f>
        <v>2</v>
      </c>
      <c r="E9" s="73">
        <v>100</v>
      </c>
      <c r="F9" s="73">
        <v>100</v>
      </c>
      <c r="G9" s="18">
        <v>100</v>
      </c>
      <c r="H9" s="18">
        <f t="shared" ref="H9" si="1">E9+F9+G9</f>
        <v>300</v>
      </c>
      <c r="I9" s="14">
        <f>B9*H9</f>
        <v>600</v>
      </c>
      <c r="J9" s="14">
        <f>D9*H9</f>
        <v>600</v>
      </c>
      <c r="K9" s="19"/>
    </row>
    <row r="10" spans="1:12" ht="16" thickBot="1" x14ac:dyDescent="0.4">
      <c r="A10" s="20"/>
      <c r="B10" s="21"/>
      <c r="C10" s="22"/>
      <c r="D10" s="21"/>
      <c r="E10" s="21"/>
      <c r="F10" s="21"/>
      <c r="G10" s="23"/>
      <c r="H10" s="24"/>
      <c r="I10" s="25">
        <f>SUM(I7:I9)</f>
        <v>49000</v>
      </c>
      <c r="J10" s="89">
        <f>SUM(J7:J9)</f>
        <v>53800</v>
      </c>
      <c r="K10" s="27"/>
    </row>
    <row r="11" spans="1:12" ht="15" thickBot="1" x14ac:dyDescent="0.4"/>
    <row r="12" spans="1:12" ht="15" thickBot="1" x14ac:dyDescent="0.4">
      <c r="G12" s="28" t="s">
        <v>17</v>
      </c>
      <c r="H12" s="29">
        <v>0.08</v>
      </c>
      <c r="I12" s="30">
        <f>I10*H12</f>
        <v>3920</v>
      </c>
    </row>
    <row r="13" spans="1:12" ht="21" x14ac:dyDescent="0.5">
      <c r="H13" s="31"/>
      <c r="I13" s="126">
        <f>H17+H24+H28+H31</f>
        <v>31201</v>
      </c>
    </row>
    <row r="14" spans="1:12" ht="15" thickBot="1" x14ac:dyDescent="0.4">
      <c r="B14" t="s">
        <v>18</v>
      </c>
      <c r="C14" t="s">
        <v>19</v>
      </c>
      <c r="D14" t="s">
        <v>20</v>
      </c>
      <c r="E14" t="s">
        <v>21</v>
      </c>
      <c r="F14" t="s">
        <v>22</v>
      </c>
      <c r="G14" t="s">
        <v>7</v>
      </c>
      <c r="H14" t="s">
        <v>23</v>
      </c>
      <c r="I14" t="s">
        <v>24</v>
      </c>
      <c r="J14" t="s">
        <v>25</v>
      </c>
    </row>
    <row r="15" spans="1:12" x14ac:dyDescent="0.35">
      <c r="A15" s="32" t="s">
        <v>81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</row>
    <row r="16" spans="1:12" x14ac:dyDescent="0.35">
      <c r="A16" s="65" t="s">
        <v>83</v>
      </c>
      <c r="B16" s="36">
        <f>G4</f>
        <v>100</v>
      </c>
      <c r="C16" s="37">
        <v>40</v>
      </c>
      <c r="D16" s="38">
        <v>0.17</v>
      </c>
      <c r="E16" s="37">
        <f>C16+(C16*D16)</f>
        <v>46.8</v>
      </c>
      <c r="F16" s="36"/>
      <c r="G16" s="39">
        <f>B16*E16</f>
        <v>4680</v>
      </c>
      <c r="H16" s="36"/>
      <c r="J16" t="s">
        <v>89</v>
      </c>
      <c r="L16" s="40"/>
    </row>
    <row r="17" spans="1:21" ht="15" thickBot="1" x14ac:dyDescent="0.4">
      <c r="A17" s="41"/>
      <c r="B17" s="42"/>
      <c r="C17" s="42"/>
      <c r="D17" s="42"/>
      <c r="E17" s="42"/>
      <c r="F17" s="42"/>
      <c r="G17" s="42"/>
      <c r="H17" s="43">
        <f>G16</f>
        <v>4680</v>
      </c>
      <c r="I17" s="44">
        <f>H17/G4</f>
        <v>46.8</v>
      </c>
      <c r="J17" s="42"/>
      <c r="K17" s="42"/>
      <c r="L17" s="45"/>
    </row>
    <row r="18" spans="1:21" ht="15" thickBot="1" x14ac:dyDescent="0.4">
      <c r="B18" s="36"/>
      <c r="C18" s="46"/>
      <c r="D18" s="38"/>
      <c r="E18" s="37"/>
      <c r="F18" s="36"/>
      <c r="G18" s="39"/>
      <c r="H18" s="36"/>
    </row>
    <row r="19" spans="1:21" x14ac:dyDescent="0.35">
      <c r="A19" s="32" t="s">
        <v>87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  <c r="O19" t="s">
        <v>27</v>
      </c>
    </row>
    <row r="20" spans="1:21" x14ac:dyDescent="0.35">
      <c r="A20" s="35" t="s">
        <v>85</v>
      </c>
      <c r="B20" s="36">
        <v>100</v>
      </c>
      <c r="C20" s="37">
        <v>14</v>
      </c>
      <c r="D20" s="38">
        <v>0.17</v>
      </c>
      <c r="E20" s="37">
        <f t="shared" ref="E20:E21" si="2">C20+(C20*D20)</f>
        <v>16.38</v>
      </c>
      <c r="F20" s="36"/>
      <c r="G20" s="39">
        <f>B20*E20</f>
        <v>1638</v>
      </c>
      <c r="L20" s="40"/>
      <c r="O20" t="s">
        <v>28</v>
      </c>
      <c r="P20" s="36">
        <v>50</v>
      </c>
      <c r="Q20" s="37">
        <v>46</v>
      </c>
      <c r="R20" s="38">
        <v>0.34200000000000003</v>
      </c>
      <c r="S20" s="37">
        <f>Q20+(Q20*R20)</f>
        <v>61.731999999999999</v>
      </c>
      <c r="T20" s="36"/>
      <c r="U20" s="39">
        <f>P20*S20</f>
        <v>3086.6</v>
      </c>
    </row>
    <row r="21" spans="1:21" x14ac:dyDescent="0.35">
      <c r="A21" s="35" t="s">
        <v>90</v>
      </c>
      <c r="B21" s="36">
        <v>100</v>
      </c>
      <c r="C21" s="37">
        <v>32.5</v>
      </c>
      <c r="D21" s="38">
        <v>0.17</v>
      </c>
      <c r="E21" s="37">
        <f t="shared" si="2"/>
        <v>38.024999999999999</v>
      </c>
      <c r="F21" s="36"/>
      <c r="G21" s="39">
        <v>5714</v>
      </c>
      <c r="L21" s="40"/>
      <c r="O21" t="s">
        <v>29</v>
      </c>
      <c r="P21" s="36">
        <v>50</v>
      </c>
      <c r="Q21" s="37">
        <v>186</v>
      </c>
      <c r="R21" s="38">
        <v>0.34200000000000003</v>
      </c>
      <c r="S21" s="37">
        <f>Q21+(Q21*R21)</f>
        <v>249.61199999999999</v>
      </c>
      <c r="T21" s="36"/>
      <c r="U21" s="39">
        <f>P21*S21</f>
        <v>12480.6</v>
      </c>
    </row>
    <row r="22" spans="1:21" x14ac:dyDescent="0.35">
      <c r="A22" s="35" t="s">
        <v>84</v>
      </c>
      <c r="B22" s="36">
        <f>G2</f>
        <v>100</v>
      </c>
      <c r="C22" s="37">
        <v>14</v>
      </c>
      <c r="D22" s="38">
        <v>0.17</v>
      </c>
      <c r="E22" s="37">
        <f t="shared" ref="E22" si="3">C22+(C22*D22)</f>
        <v>16.38</v>
      </c>
      <c r="F22" s="37"/>
      <c r="G22" s="39">
        <f t="shared" ref="G22" si="4">B22*E22</f>
        <v>1638</v>
      </c>
      <c r="H22" s="36"/>
      <c r="L22" s="40"/>
      <c r="P22" s="36"/>
      <c r="Q22" s="37"/>
      <c r="R22" s="38"/>
      <c r="S22" s="37"/>
      <c r="T22" s="36"/>
      <c r="U22" s="39"/>
    </row>
    <row r="23" spans="1:21" x14ac:dyDescent="0.35">
      <c r="A23" s="35"/>
      <c r="B23" s="36"/>
      <c r="C23" s="37"/>
      <c r="D23" s="38"/>
      <c r="E23" s="37"/>
      <c r="F23" s="37"/>
      <c r="G23" s="39"/>
      <c r="H23" s="37">
        <f>SUM(G20:G22)</f>
        <v>8990</v>
      </c>
      <c r="I23" s="39">
        <f>H23/G4</f>
        <v>89.9</v>
      </c>
      <c r="L23" s="40"/>
      <c r="P23" s="36"/>
      <c r="Q23" s="37"/>
      <c r="R23" s="38"/>
      <c r="S23" s="37"/>
      <c r="T23" s="36"/>
      <c r="U23" s="39"/>
    </row>
    <row r="24" spans="1:21" ht="15" thickBot="1" x14ac:dyDescent="0.4">
      <c r="A24" s="41"/>
      <c r="B24" s="47"/>
      <c r="C24" s="44"/>
      <c r="D24" s="48"/>
      <c r="E24" s="44"/>
      <c r="F24" s="42"/>
      <c r="G24" s="44"/>
      <c r="H24" s="44">
        <f>H23*2</f>
        <v>17980</v>
      </c>
      <c r="I24" s="44"/>
      <c r="J24" s="42"/>
      <c r="K24" s="42"/>
      <c r="L24" s="45"/>
    </row>
    <row r="25" spans="1:21" x14ac:dyDescent="0.35">
      <c r="A25" s="32" t="s">
        <v>86</v>
      </c>
      <c r="B25" s="36"/>
      <c r="I25" s="75"/>
      <c r="J25" s="75"/>
    </row>
    <row r="26" spans="1:21" x14ac:dyDescent="0.35">
      <c r="A26" s="35" t="s">
        <v>88</v>
      </c>
      <c r="B26" s="36">
        <v>100</v>
      </c>
      <c r="C26" s="37">
        <v>40</v>
      </c>
      <c r="D26" s="38">
        <v>0.17</v>
      </c>
      <c r="E26" s="37">
        <f>C26+(C26*D26)</f>
        <v>46.8</v>
      </c>
      <c r="G26" s="39">
        <f>E26*B26</f>
        <v>4680</v>
      </c>
    </row>
    <row r="27" spans="1:21" x14ac:dyDescent="0.35">
      <c r="A27" s="35" t="s">
        <v>91</v>
      </c>
      <c r="B27" s="36">
        <v>100</v>
      </c>
      <c r="C27" s="37">
        <v>19</v>
      </c>
      <c r="D27" s="38">
        <v>0.17</v>
      </c>
      <c r="E27" s="37">
        <f t="shared" ref="E27" si="5">C27+(C27*D27)</f>
        <v>22.23</v>
      </c>
      <c r="G27" s="39">
        <f>E27*B27</f>
        <v>2223</v>
      </c>
    </row>
    <row r="28" spans="1:21" ht="15" thickBot="1" x14ac:dyDescent="0.4">
      <c r="B28" s="36"/>
      <c r="H28" s="39">
        <f>SUM(G26:G27)</f>
        <v>6903</v>
      </c>
      <c r="I28" s="39">
        <f>H28/G4</f>
        <v>69.03</v>
      </c>
    </row>
    <row r="29" spans="1:21" x14ac:dyDescent="0.35">
      <c r="A29" s="32" t="s">
        <v>32</v>
      </c>
      <c r="B29" s="49"/>
      <c r="C29" s="33"/>
      <c r="D29" s="33"/>
      <c r="E29" s="33"/>
      <c r="F29" s="33"/>
      <c r="G29" s="33"/>
      <c r="H29" s="33"/>
      <c r="I29" s="33"/>
      <c r="J29" s="33"/>
      <c r="K29" s="33"/>
      <c r="L29" s="34"/>
      <c r="O29" t="s">
        <v>24</v>
      </c>
      <c r="Q29" t="s">
        <v>33</v>
      </c>
    </row>
    <row r="30" spans="1:21" x14ac:dyDescent="0.35">
      <c r="A30" s="35" t="s">
        <v>30</v>
      </c>
      <c r="B30" s="36">
        <v>100</v>
      </c>
      <c r="C30" s="37">
        <v>14</v>
      </c>
      <c r="D30" s="38">
        <v>0.17</v>
      </c>
      <c r="E30" s="37">
        <f>C30+(C30*D30)</f>
        <v>16.38</v>
      </c>
      <c r="F30" s="36"/>
      <c r="G30" s="39">
        <f>B30*E30</f>
        <v>1638</v>
      </c>
      <c r="L30" s="40"/>
      <c r="N30" t="s">
        <v>34</v>
      </c>
      <c r="O30" s="39">
        <f>I17</f>
        <v>46.8</v>
      </c>
      <c r="Q30" s="39">
        <f>I17</f>
        <v>46.8</v>
      </c>
    </row>
    <row r="31" spans="1:21" ht="15" thickBot="1" x14ac:dyDescent="0.4">
      <c r="A31" s="41"/>
      <c r="B31" s="47"/>
      <c r="C31" s="43"/>
      <c r="D31" s="48"/>
      <c r="E31" s="43"/>
      <c r="F31" s="43"/>
      <c r="G31" s="44"/>
      <c r="H31" s="44">
        <f>SUM(G30:G30)</f>
        <v>1638</v>
      </c>
      <c r="I31" s="44">
        <f>H31/G4</f>
        <v>16.38</v>
      </c>
      <c r="J31" s="42"/>
      <c r="K31" s="42"/>
      <c r="L31" s="45"/>
      <c r="N31" t="s">
        <v>36</v>
      </c>
      <c r="O31" s="39">
        <f>I31</f>
        <v>16.38</v>
      </c>
      <c r="Q31">
        <f>0</f>
        <v>0</v>
      </c>
    </row>
    <row r="32" spans="1:21" ht="15" thickBot="1" x14ac:dyDescent="0.4">
      <c r="B32" s="36"/>
      <c r="C32" s="37"/>
      <c r="D32" s="38"/>
      <c r="E32" s="37"/>
      <c r="F32" s="36"/>
      <c r="G32" s="39"/>
      <c r="O32" s="50">
        <f>SUM(O30:O31)</f>
        <v>63.179999999999993</v>
      </c>
      <c r="Q32" s="50">
        <f>SUM(Q30:Q31)</f>
        <v>46.8</v>
      </c>
    </row>
    <row r="33" spans="1:15" x14ac:dyDescent="0.35">
      <c r="A33" s="51" t="s">
        <v>37</v>
      </c>
      <c r="B33" s="49"/>
      <c r="C33" s="52"/>
      <c r="D33" s="53"/>
      <c r="E33" s="52"/>
      <c r="F33" s="49"/>
      <c r="G33" s="54"/>
      <c r="H33" s="33"/>
      <c r="I33" s="33"/>
      <c r="J33" s="33"/>
      <c r="K33" s="33"/>
      <c r="L33" s="34"/>
    </row>
    <row r="34" spans="1:15" x14ac:dyDescent="0.35">
      <c r="A34" s="35" t="s">
        <v>38</v>
      </c>
      <c r="B34" s="36"/>
      <c r="C34" s="37"/>
      <c r="D34" s="38"/>
      <c r="E34" s="37">
        <f>C34+(C34*D34)</f>
        <v>0</v>
      </c>
      <c r="F34" s="36"/>
      <c r="G34" s="39">
        <f t="shared" ref="G34:G35" si="6">B34*E34</f>
        <v>0</v>
      </c>
      <c r="L34" s="40"/>
      <c r="N34" t="s">
        <v>39</v>
      </c>
      <c r="O34" s="39">
        <f>F54</f>
        <v>0</v>
      </c>
    </row>
    <row r="35" spans="1:15" ht="15" thickBot="1" x14ac:dyDescent="0.4">
      <c r="A35" s="35" t="s">
        <v>40</v>
      </c>
      <c r="B35" s="36"/>
      <c r="C35" s="39"/>
      <c r="E35" s="39">
        <v>0</v>
      </c>
      <c r="G35" s="39">
        <f t="shared" si="6"/>
        <v>0</v>
      </c>
      <c r="L35" s="40"/>
    </row>
    <row r="36" spans="1:15" ht="15" thickBot="1" x14ac:dyDescent="0.4">
      <c r="A36" s="35" t="s">
        <v>41</v>
      </c>
      <c r="B36" s="36"/>
      <c r="C36" s="39"/>
      <c r="D36" s="38"/>
      <c r="E36" s="39">
        <f>C36+(C36*D36)</f>
        <v>0</v>
      </c>
      <c r="G36" s="39">
        <f>B36*E36</f>
        <v>0</v>
      </c>
      <c r="L36" s="40"/>
      <c r="N36" t="s">
        <v>42</v>
      </c>
      <c r="O36" s="50">
        <f>O32+(O34/G2)</f>
        <v>63.179999999999993</v>
      </c>
    </row>
    <row r="37" spans="1:15" ht="15" thickBot="1" x14ac:dyDescent="0.4">
      <c r="A37" s="41"/>
      <c r="B37" s="47"/>
      <c r="C37" s="42"/>
      <c r="D37" s="42"/>
      <c r="E37" s="42"/>
      <c r="F37" s="42"/>
      <c r="G37" s="42"/>
      <c r="H37" s="44">
        <f>SUM(G34:G36)</f>
        <v>0</v>
      </c>
      <c r="I37" s="44">
        <f>H37/G4</f>
        <v>0</v>
      </c>
      <c r="J37" s="42"/>
      <c r="K37" s="42"/>
      <c r="L37" s="45"/>
    </row>
    <row r="38" spans="1:15" ht="15" thickBot="1" x14ac:dyDescent="0.4">
      <c r="B38" s="36"/>
    </row>
    <row r="39" spans="1:15" x14ac:dyDescent="0.35">
      <c r="A39" s="32" t="s">
        <v>82</v>
      </c>
      <c r="B39" s="49"/>
      <c r="C39" s="33"/>
      <c r="D39" s="78"/>
      <c r="E39" s="33"/>
      <c r="F39" s="33"/>
      <c r="G39" s="33"/>
      <c r="H39" s="33"/>
      <c r="I39" s="33"/>
      <c r="J39" s="33"/>
      <c r="K39" s="33"/>
      <c r="L39" s="34"/>
    </row>
    <row r="40" spans="1:15" x14ac:dyDescent="0.35">
      <c r="A40" s="35"/>
      <c r="B40" s="36"/>
      <c r="L40" s="40"/>
    </row>
    <row r="41" spans="1:15" x14ac:dyDescent="0.35">
      <c r="A41" s="35"/>
      <c r="B41" s="36"/>
      <c r="C41" s="39"/>
      <c r="E41" s="39">
        <v>0</v>
      </c>
      <c r="G41" s="39">
        <f>B41*E41</f>
        <v>0</v>
      </c>
      <c r="L41" s="40"/>
    </row>
    <row r="42" spans="1:15" x14ac:dyDescent="0.35">
      <c r="A42" s="35"/>
      <c r="B42" s="36"/>
      <c r="G42" s="39"/>
      <c r="L42" s="40"/>
    </row>
    <row r="43" spans="1:15" ht="15" thickBot="1" x14ac:dyDescent="0.4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5"/>
    </row>
    <row r="44" spans="1:15" ht="21" x14ac:dyDescent="0.5">
      <c r="A44" s="77" t="s">
        <v>7</v>
      </c>
      <c r="H44" s="76">
        <f>H31+H28+H24+H17+J10</f>
        <v>85001</v>
      </c>
    </row>
    <row r="47" spans="1:15" x14ac:dyDescent="0.35">
      <c r="A47" s="55"/>
      <c r="B47" s="55"/>
      <c r="C47" s="55"/>
      <c r="D47" s="55"/>
      <c r="E47" s="55"/>
      <c r="F47" s="55"/>
    </row>
    <row r="50" spans="1:6" x14ac:dyDescent="0.35">
      <c r="C50" s="14"/>
      <c r="D50" s="15"/>
      <c r="E50" s="16"/>
      <c r="F50" s="56"/>
    </row>
    <row r="51" spans="1:6" x14ac:dyDescent="0.35">
      <c r="C51" s="14"/>
      <c r="D51" s="15"/>
      <c r="E51" s="16"/>
      <c r="F51" s="56"/>
    </row>
    <row r="52" spans="1:6" x14ac:dyDescent="0.35">
      <c r="F52" s="56"/>
    </row>
    <row r="53" spans="1:6" ht="15" thickBot="1" x14ac:dyDescent="0.4">
      <c r="F53" s="56"/>
    </row>
    <row r="54" spans="1:6" ht="15" thickBot="1" x14ac:dyDescent="0.4">
      <c r="F54" s="57"/>
    </row>
    <row r="58" spans="1:6" ht="15" thickBot="1" x14ac:dyDescent="0.4"/>
    <row r="59" spans="1:6" ht="15" thickBot="1" x14ac:dyDescent="0.4">
      <c r="A59" s="58" t="s">
        <v>44</v>
      </c>
    </row>
    <row r="60" spans="1:6" x14ac:dyDescent="0.35">
      <c r="A60" t="s">
        <v>45</v>
      </c>
      <c r="C60">
        <v>2000</v>
      </c>
    </row>
    <row r="61" spans="1:6" x14ac:dyDescent="0.35">
      <c r="A61" t="s">
        <v>46</v>
      </c>
      <c r="C61">
        <v>2500</v>
      </c>
    </row>
    <row r="62" spans="1:6" x14ac:dyDescent="0.35">
      <c r="A62" t="s">
        <v>47</v>
      </c>
      <c r="C62">
        <v>1000</v>
      </c>
    </row>
    <row r="63" spans="1:6" x14ac:dyDescent="0.35">
      <c r="A63" t="s">
        <v>48</v>
      </c>
      <c r="C63">
        <v>1000</v>
      </c>
    </row>
    <row r="64" spans="1:6" x14ac:dyDescent="0.35">
      <c r="A64" t="s">
        <v>49</v>
      </c>
      <c r="C64">
        <v>1500</v>
      </c>
    </row>
    <row r="66" spans="1:5" x14ac:dyDescent="0.35">
      <c r="A66" t="s">
        <v>50</v>
      </c>
      <c r="C66">
        <v>4000</v>
      </c>
      <c r="E66" t="s">
        <v>51</v>
      </c>
    </row>
    <row r="67" spans="1:5" ht="15" thickBot="1" x14ac:dyDescent="0.4"/>
    <row r="68" spans="1:5" ht="15" thickBot="1" x14ac:dyDescent="0.4">
      <c r="A68" s="59" t="s">
        <v>52</v>
      </c>
    </row>
    <row r="69" spans="1:5" x14ac:dyDescent="0.35">
      <c r="A69" t="s">
        <v>53</v>
      </c>
      <c r="C69" t="s">
        <v>54</v>
      </c>
    </row>
    <row r="70" spans="1:5" x14ac:dyDescent="0.35">
      <c r="A70" t="s">
        <v>55</v>
      </c>
      <c r="C70">
        <v>1300</v>
      </c>
    </row>
    <row r="71" spans="1:5" x14ac:dyDescent="0.35">
      <c r="A71" t="s">
        <v>56</v>
      </c>
      <c r="C71">
        <v>3000</v>
      </c>
    </row>
    <row r="73" spans="1:5" ht="15" thickBot="1" x14ac:dyDescent="0.4"/>
    <row r="74" spans="1:5" ht="15" thickBot="1" x14ac:dyDescent="0.4">
      <c r="A74" s="57" t="s">
        <v>57</v>
      </c>
    </row>
    <row r="75" spans="1:5" x14ac:dyDescent="0.35">
      <c r="A75" t="s">
        <v>58</v>
      </c>
      <c r="C75">
        <v>950</v>
      </c>
    </row>
    <row r="76" spans="1:5" x14ac:dyDescent="0.35">
      <c r="A76" t="s">
        <v>59</v>
      </c>
      <c r="C76">
        <v>1000</v>
      </c>
    </row>
    <row r="77" spans="1:5" x14ac:dyDescent="0.35">
      <c r="A77" t="s">
        <v>60</v>
      </c>
      <c r="C77">
        <v>1200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AFE1-8790-4DD5-8E56-5AA8252753D8}">
  <dimension ref="A1:U86"/>
  <sheetViews>
    <sheetView topLeftCell="A13" workbookViewId="0">
      <selection activeCell="D9" sqref="D9"/>
    </sheetView>
  </sheetViews>
  <sheetFormatPr baseColWidth="10" defaultColWidth="11.453125" defaultRowHeight="14.5" x14ac:dyDescent="0.35"/>
  <cols>
    <col min="1" max="1" width="29.81640625" bestFit="1" customWidth="1"/>
    <col min="8" max="8" width="14.08984375" bestFit="1" customWidth="1"/>
    <col min="9" max="9" width="14.1796875" bestFit="1" customWidth="1"/>
    <col min="10" max="10" width="13.7265625" bestFit="1" customWidth="1"/>
    <col min="15" max="15" width="17.54296875" customWidth="1"/>
  </cols>
  <sheetData>
    <row r="1" spans="1:12" x14ac:dyDescent="0.35">
      <c r="A1" s="55" t="s">
        <v>61</v>
      </c>
      <c r="J1" t="s">
        <v>0</v>
      </c>
      <c r="K1" s="1" t="s">
        <v>1</v>
      </c>
    </row>
    <row r="2" spans="1:12" x14ac:dyDescent="0.35">
      <c r="A2" s="2"/>
      <c r="F2" t="s">
        <v>2</v>
      </c>
      <c r="G2">
        <v>100</v>
      </c>
      <c r="I2" t="s">
        <v>3</v>
      </c>
      <c r="K2" s="1"/>
    </row>
    <row r="3" spans="1:12" ht="15" thickBot="1" x14ac:dyDescent="0.4">
      <c r="F3" s="3" t="s">
        <v>4</v>
      </c>
      <c r="G3" s="3"/>
      <c r="I3" t="s">
        <v>5</v>
      </c>
      <c r="K3" s="1"/>
    </row>
    <row r="4" spans="1:12" x14ac:dyDescent="0.35">
      <c r="B4" s="4" t="s">
        <v>6</v>
      </c>
      <c r="F4" s="5" t="s">
        <v>7</v>
      </c>
      <c r="G4" s="5">
        <f>G2+G3</f>
        <v>100</v>
      </c>
      <c r="I4" t="s">
        <v>8</v>
      </c>
      <c r="K4" s="1"/>
    </row>
    <row r="5" spans="1:12" ht="15" thickBot="1" x14ac:dyDescent="0.4">
      <c r="B5" s="6"/>
      <c r="C5" t="s">
        <v>9</v>
      </c>
      <c r="D5" t="s">
        <v>7</v>
      </c>
      <c r="F5" s="7" t="s">
        <v>10</v>
      </c>
      <c r="G5" s="7"/>
    </row>
    <row r="6" spans="1:12" x14ac:dyDescent="0.35">
      <c r="A6" s="8" t="s">
        <v>11</v>
      </c>
      <c r="B6" s="9" t="s">
        <v>12</v>
      </c>
      <c r="C6" s="10"/>
      <c r="D6" s="11"/>
      <c r="E6" s="67" t="s">
        <v>123</v>
      </c>
      <c r="F6" s="67" t="s">
        <v>124</v>
      </c>
      <c r="G6" s="60" t="s">
        <v>125</v>
      </c>
      <c r="H6" s="10" t="s">
        <v>13</v>
      </c>
      <c r="I6" s="10" t="s">
        <v>14</v>
      </c>
      <c r="J6" s="10" t="s">
        <v>15</v>
      </c>
      <c r="K6" s="12"/>
    </row>
    <row r="7" spans="1:12" x14ac:dyDescent="0.35">
      <c r="A7" s="13" t="s">
        <v>16</v>
      </c>
      <c r="B7" s="14">
        <v>119</v>
      </c>
      <c r="C7" s="15">
        <v>0.1</v>
      </c>
      <c r="D7" s="16">
        <f>B7+(B7*C7)</f>
        <v>130.9</v>
      </c>
      <c r="E7" s="17">
        <v>100</v>
      </c>
      <c r="F7" s="17">
        <v>100</v>
      </c>
      <c r="G7" s="18">
        <v>100</v>
      </c>
      <c r="H7" s="18">
        <f>E7+F7+G7</f>
        <v>300</v>
      </c>
      <c r="I7" s="14">
        <f>B7*H7</f>
        <v>35700</v>
      </c>
      <c r="J7" s="14">
        <f>D7*H7</f>
        <v>39270</v>
      </c>
      <c r="K7" s="19"/>
    </row>
    <row r="8" spans="1:12" ht="15" thickBot="1" x14ac:dyDescent="0.4">
      <c r="A8" s="13" t="s">
        <v>75</v>
      </c>
      <c r="B8" s="14">
        <v>2</v>
      </c>
      <c r="C8" s="15"/>
      <c r="D8" s="16">
        <f t="shared" ref="D8" si="0">B8+(B8*C8)</f>
        <v>2</v>
      </c>
      <c r="E8" s="17">
        <v>100</v>
      </c>
      <c r="F8" s="18">
        <v>100</v>
      </c>
      <c r="G8" s="18">
        <v>100</v>
      </c>
      <c r="H8" s="18">
        <f t="shared" ref="H8:H9" si="1">E8+F8+G8</f>
        <v>300</v>
      </c>
      <c r="I8" s="14">
        <f>B8*H8</f>
        <v>600</v>
      </c>
      <c r="J8" s="14">
        <f>D8*H8</f>
        <v>600</v>
      </c>
      <c r="K8" s="19"/>
    </row>
    <row r="9" spans="1:12" ht="16" thickBot="1" x14ac:dyDescent="0.4">
      <c r="A9" s="20" t="s">
        <v>74</v>
      </c>
      <c r="B9" s="21">
        <v>4</v>
      </c>
      <c r="C9" s="22"/>
      <c r="D9" s="21">
        <v>4</v>
      </c>
      <c r="E9" s="163">
        <v>100</v>
      </c>
      <c r="F9" s="21"/>
      <c r="G9" s="23"/>
      <c r="H9" s="18">
        <f t="shared" si="1"/>
        <v>100</v>
      </c>
      <c r="I9" s="14">
        <f>B9*H9</f>
        <v>400</v>
      </c>
      <c r="J9" s="14">
        <f>D9*H9</f>
        <v>400</v>
      </c>
      <c r="K9" s="27"/>
    </row>
    <row r="10" spans="1:12" ht="16" thickBot="1" x14ac:dyDescent="0.4">
      <c r="I10" s="25">
        <f>SUM(I7:I8)</f>
        <v>36300</v>
      </c>
      <c r="J10" s="26">
        <f>SUM(J7:J8)</f>
        <v>39870</v>
      </c>
    </row>
    <row r="11" spans="1:12" ht="15" thickBot="1" x14ac:dyDescent="0.4">
      <c r="G11" s="28" t="s">
        <v>17</v>
      </c>
      <c r="H11" s="29">
        <v>0.08</v>
      </c>
      <c r="I11" s="30">
        <f>I10*H11</f>
        <v>2904</v>
      </c>
    </row>
    <row r="12" spans="1:12" ht="21" x14ac:dyDescent="0.5">
      <c r="H12" s="31"/>
      <c r="I12" s="126">
        <f>H16+H29+H33+H41</f>
        <v>39595.75</v>
      </c>
    </row>
    <row r="13" spans="1:12" ht="15" thickBot="1" x14ac:dyDescent="0.4"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7</v>
      </c>
      <c r="H13" t="s">
        <v>23</v>
      </c>
      <c r="I13" t="s">
        <v>24</v>
      </c>
      <c r="J13" t="s">
        <v>25</v>
      </c>
    </row>
    <row r="14" spans="1:12" x14ac:dyDescent="0.35">
      <c r="A14" s="32" t="s">
        <v>81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</row>
    <row r="15" spans="1:12" x14ac:dyDescent="0.35">
      <c r="A15" s="35" t="s">
        <v>64</v>
      </c>
      <c r="B15" s="36">
        <f>G4</f>
        <v>100</v>
      </c>
      <c r="C15" s="37">
        <v>43</v>
      </c>
      <c r="D15" s="38">
        <v>0.17</v>
      </c>
      <c r="E15" s="37">
        <f>C15+(C15*D15)</f>
        <v>50.31</v>
      </c>
      <c r="F15" s="36"/>
      <c r="G15" s="39">
        <f>B15*E15</f>
        <v>5031</v>
      </c>
      <c r="H15" s="36"/>
      <c r="J15" t="s">
        <v>26</v>
      </c>
      <c r="L15" s="40"/>
    </row>
    <row r="16" spans="1:12" ht="15" thickBot="1" x14ac:dyDescent="0.4">
      <c r="A16" s="41"/>
      <c r="B16" s="42"/>
      <c r="C16" s="42"/>
      <c r="D16" s="42"/>
      <c r="E16" s="42"/>
      <c r="F16" s="42"/>
      <c r="G16" s="42"/>
      <c r="H16" s="43">
        <f>G15</f>
        <v>5031</v>
      </c>
      <c r="I16" s="44">
        <f>H16/G4</f>
        <v>50.31</v>
      </c>
      <c r="J16" s="42"/>
      <c r="K16" s="42"/>
      <c r="L16" s="45"/>
    </row>
    <row r="17" spans="1:21" ht="15" thickBot="1" x14ac:dyDescent="0.4">
      <c r="B17" s="36"/>
      <c r="C17" s="46"/>
      <c r="D17" s="38"/>
      <c r="E17" s="37"/>
      <c r="F17" s="36"/>
      <c r="G17" s="39"/>
      <c r="H17" s="36"/>
    </row>
    <row r="18" spans="1:21" x14ac:dyDescent="0.35">
      <c r="A18" s="32" t="s">
        <v>80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  <c r="O18" t="s">
        <v>27</v>
      </c>
    </row>
    <row r="19" spans="1:21" x14ac:dyDescent="0.35">
      <c r="A19" s="35" t="s">
        <v>65</v>
      </c>
      <c r="B19" s="36">
        <v>100</v>
      </c>
      <c r="C19" s="37">
        <v>7</v>
      </c>
      <c r="D19" s="38">
        <v>0.17</v>
      </c>
      <c r="E19" s="37">
        <f t="shared" ref="E19:E27" si="2">C19+(C19*D19)</f>
        <v>8.19</v>
      </c>
      <c r="F19" s="36"/>
      <c r="G19" s="39">
        <f>B19*E19</f>
        <v>819</v>
      </c>
      <c r="L19" s="40"/>
      <c r="O19" t="s">
        <v>28</v>
      </c>
      <c r="P19" s="36">
        <v>50</v>
      </c>
      <c r="Q19" s="37">
        <v>46</v>
      </c>
      <c r="R19" s="38">
        <v>0.34200000000000003</v>
      </c>
      <c r="S19" s="37">
        <f>Q19+(Q19*R19)</f>
        <v>61.731999999999999</v>
      </c>
      <c r="T19" s="36"/>
      <c r="U19" s="39">
        <f>P19*S19</f>
        <v>3086.6</v>
      </c>
    </row>
    <row r="20" spans="1:21" x14ac:dyDescent="0.35">
      <c r="A20" s="35" t="s">
        <v>66</v>
      </c>
      <c r="B20" s="36">
        <v>100</v>
      </c>
      <c r="C20" s="37">
        <v>10</v>
      </c>
      <c r="D20" s="38">
        <v>0.17</v>
      </c>
      <c r="E20" s="37">
        <f t="shared" si="2"/>
        <v>11.7</v>
      </c>
      <c r="F20" s="36"/>
      <c r="G20" s="39">
        <v>5714</v>
      </c>
      <c r="L20" s="40"/>
      <c r="O20" t="s">
        <v>29</v>
      </c>
      <c r="P20" s="36">
        <v>50</v>
      </c>
      <c r="Q20" s="37">
        <v>186</v>
      </c>
      <c r="R20" s="38">
        <v>0.34200000000000003</v>
      </c>
      <c r="S20" s="37">
        <f>Q20+(Q20*R20)</f>
        <v>249.61199999999999</v>
      </c>
      <c r="T20" s="36"/>
      <c r="U20" s="39">
        <f>P20*S20</f>
        <v>12480.6</v>
      </c>
    </row>
    <row r="21" spans="1:21" x14ac:dyDescent="0.35">
      <c r="A21" s="35" t="s">
        <v>67</v>
      </c>
      <c r="B21" s="36">
        <v>100</v>
      </c>
      <c r="C21" s="37">
        <v>24</v>
      </c>
      <c r="D21" s="38">
        <v>0.17</v>
      </c>
      <c r="E21" s="37">
        <f t="shared" si="2"/>
        <v>28.08</v>
      </c>
      <c r="F21" s="37"/>
      <c r="G21" s="39">
        <f t="shared" ref="G21" si="3">B21*E21</f>
        <v>2808</v>
      </c>
      <c r="H21" s="36"/>
      <c r="L21" s="40"/>
      <c r="P21" s="36"/>
      <c r="Q21" s="37"/>
      <c r="R21" s="38"/>
      <c r="S21" s="37"/>
      <c r="T21" s="36"/>
      <c r="U21" s="39"/>
    </row>
    <row r="22" spans="1:21" x14ac:dyDescent="0.35">
      <c r="A22" s="35" t="s">
        <v>68</v>
      </c>
      <c r="B22" s="36">
        <v>100</v>
      </c>
      <c r="C22" s="37">
        <v>3.75</v>
      </c>
      <c r="D22" s="38">
        <v>0.17</v>
      </c>
      <c r="E22" s="37">
        <f t="shared" si="2"/>
        <v>4.3875000000000002</v>
      </c>
      <c r="F22" s="37"/>
      <c r="G22" s="39">
        <f>B22*E22</f>
        <v>438.75</v>
      </c>
      <c r="L22" s="40"/>
      <c r="O22" t="s">
        <v>31</v>
      </c>
      <c r="P22" s="36">
        <v>50</v>
      </c>
      <c r="Q22" s="46">
        <v>141</v>
      </c>
      <c r="R22" s="38">
        <v>0.10199999999999999</v>
      </c>
      <c r="S22" s="37">
        <f>Q22+(Q22*R22)</f>
        <v>155.38200000000001</v>
      </c>
      <c r="T22" s="36"/>
      <c r="U22" s="39">
        <f>P22*S22</f>
        <v>7769.1</v>
      </c>
    </row>
    <row r="23" spans="1:21" x14ac:dyDescent="0.35">
      <c r="A23" s="35" t="s">
        <v>69</v>
      </c>
      <c r="B23" s="36">
        <v>100</v>
      </c>
      <c r="C23" s="37">
        <v>10</v>
      </c>
      <c r="D23" s="38">
        <v>0.17</v>
      </c>
      <c r="E23" s="37">
        <f t="shared" si="2"/>
        <v>11.7</v>
      </c>
      <c r="F23" s="37"/>
      <c r="G23" s="39">
        <f>B23*E23</f>
        <v>1170</v>
      </c>
      <c r="L23" s="40"/>
      <c r="P23" s="36"/>
      <c r="Q23" s="46"/>
      <c r="R23" s="38"/>
      <c r="S23" s="37"/>
      <c r="T23" s="36"/>
      <c r="U23" s="39"/>
    </row>
    <row r="24" spans="1:21" x14ac:dyDescent="0.35">
      <c r="A24" s="35"/>
      <c r="L24" s="40"/>
    </row>
    <row r="25" spans="1:21" x14ac:dyDescent="0.35">
      <c r="A25" s="35" t="s">
        <v>71</v>
      </c>
      <c r="B25" s="36">
        <v>1</v>
      </c>
      <c r="C25" s="39">
        <v>350</v>
      </c>
      <c r="D25" s="38">
        <v>0.17</v>
      </c>
      <c r="E25" s="37">
        <f t="shared" si="2"/>
        <v>409.5</v>
      </c>
      <c r="G25" s="39">
        <f t="shared" ref="G25:G27" si="4">B25*E25</f>
        <v>409.5</v>
      </c>
      <c r="L25" s="40"/>
    </row>
    <row r="26" spans="1:21" x14ac:dyDescent="0.35">
      <c r="A26" s="35" t="s">
        <v>72</v>
      </c>
      <c r="B26" s="36">
        <v>1</v>
      </c>
      <c r="C26" s="39">
        <v>200</v>
      </c>
      <c r="D26" s="38">
        <v>0.17</v>
      </c>
      <c r="E26" s="37">
        <f t="shared" si="2"/>
        <v>234</v>
      </c>
      <c r="G26" s="39">
        <f t="shared" si="4"/>
        <v>234</v>
      </c>
      <c r="L26" s="40"/>
    </row>
    <row r="27" spans="1:21" x14ac:dyDescent="0.35">
      <c r="A27" s="35" t="s">
        <v>73</v>
      </c>
      <c r="B27" s="36">
        <v>100</v>
      </c>
      <c r="C27" s="39">
        <v>2</v>
      </c>
      <c r="D27" s="38">
        <v>0.17</v>
      </c>
      <c r="E27" s="37">
        <f t="shared" si="2"/>
        <v>2.34</v>
      </c>
      <c r="G27" s="39">
        <f t="shared" si="4"/>
        <v>234</v>
      </c>
      <c r="L27" s="40"/>
    </row>
    <row r="28" spans="1:21" x14ac:dyDescent="0.35">
      <c r="A28" s="35"/>
      <c r="B28" s="36"/>
      <c r="C28" s="39"/>
      <c r="D28" s="38"/>
      <c r="E28" s="37"/>
      <c r="G28" s="39"/>
      <c r="H28" s="39">
        <f>SUM(G18:G31)</f>
        <v>14927.75</v>
      </c>
      <c r="I28" s="39">
        <f>H28/100</f>
        <v>149.2775</v>
      </c>
      <c r="L28" s="40"/>
    </row>
    <row r="29" spans="1:21" ht="15" thickBot="1" x14ac:dyDescent="0.4">
      <c r="A29" s="41"/>
      <c r="B29" s="47"/>
      <c r="C29" s="44"/>
      <c r="D29" s="48"/>
      <c r="E29" s="44"/>
      <c r="F29" s="42"/>
      <c r="G29" s="44"/>
      <c r="H29" s="44">
        <f>H28*2</f>
        <v>29855.5</v>
      </c>
      <c r="I29" s="44"/>
      <c r="J29" s="42"/>
      <c r="K29" s="42"/>
      <c r="L29" s="45"/>
    </row>
    <row r="30" spans="1:21" x14ac:dyDescent="0.35">
      <c r="A30" s="32" t="s">
        <v>62</v>
      </c>
      <c r="B30" s="36"/>
      <c r="C30" s="39"/>
      <c r="D30" s="38"/>
      <c r="E30" s="39"/>
      <c r="G30" s="39"/>
      <c r="H30" s="39"/>
      <c r="I30" s="39"/>
    </row>
    <row r="31" spans="1:21" x14ac:dyDescent="0.35">
      <c r="A31" s="35" t="s">
        <v>70</v>
      </c>
      <c r="B31" s="36">
        <f>G4</f>
        <v>100</v>
      </c>
      <c r="C31" s="39">
        <v>26.5</v>
      </c>
      <c r="D31" s="38">
        <v>0.17</v>
      </c>
      <c r="E31" s="37">
        <f>C31+(C31*D31)</f>
        <v>31.004999999999999</v>
      </c>
      <c r="G31" s="39">
        <f>B31*E31</f>
        <v>3100.5</v>
      </c>
      <c r="L31" s="40"/>
    </row>
    <row r="32" spans="1:21" x14ac:dyDescent="0.35">
      <c r="A32" s="35" t="s">
        <v>68</v>
      </c>
      <c r="B32" s="36">
        <v>100</v>
      </c>
      <c r="C32" s="39">
        <v>3.75</v>
      </c>
      <c r="D32" s="38">
        <v>0.17</v>
      </c>
      <c r="E32" s="37">
        <f>C32+(C32*D32)</f>
        <v>4.3875000000000002</v>
      </c>
      <c r="G32" s="39">
        <f>B32*E32</f>
        <v>438.75</v>
      </c>
      <c r="L32" s="40"/>
    </row>
    <row r="33" spans="1:17" ht="15" thickBot="1" x14ac:dyDescent="0.4">
      <c r="B33" s="36"/>
      <c r="H33" s="39">
        <f>SUM(G31:G32)</f>
        <v>3539.25</v>
      </c>
      <c r="I33" s="39">
        <f>H33/G4</f>
        <v>35.392499999999998</v>
      </c>
    </row>
    <row r="34" spans="1:17" x14ac:dyDescent="0.35">
      <c r="A34" s="32" t="s">
        <v>63</v>
      </c>
      <c r="B34" s="49"/>
      <c r="C34" s="33"/>
      <c r="D34" s="33"/>
      <c r="E34" s="33"/>
      <c r="F34" s="33"/>
      <c r="G34" s="33"/>
      <c r="H34" s="33"/>
      <c r="I34" s="33"/>
      <c r="J34" s="33"/>
      <c r="K34" s="33"/>
      <c r="L34" s="34"/>
      <c r="O34" t="s">
        <v>24</v>
      </c>
      <c r="Q34" t="s">
        <v>33</v>
      </c>
    </row>
    <row r="35" spans="1:17" x14ac:dyDescent="0.35">
      <c r="A35" s="35" t="s">
        <v>65</v>
      </c>
      <c r="B35" s="36">
        <v>100</v>
      </c>
      <c r="C35" s="37">
        <v>5</v>
      </c>
      <c r="D35" s="38">
        <v>0.17</v>
      </c>
      <c r="E35" s="37">
        <f>C35+(C35*D36)</f>
        <v>5.85</v>
      </c>
      <c r="F35" s="36"/>
      <c r="G35" s="39">
        <f>B35*E35</f>
        <v>585</v>
      </c>
      <c r="L35" s="40"/>
      <c r="N35" t="s">
        <v>34</v>
      </c>
      <c r="O35" s="39">
        <f>I16</f>
        <v>50.31</v>
      </c>
      <c r="Q35" s="39">
        <f>I16</f>
        <v>50.31</v>
      </c>
    </row>
    <row r="36" spans="1:17" x14ac:dyDescent="0.35">
      <c r="A36" s="35" t="s">
        <v>66</v>
      </c>
      <c r="B36" s="36">
        <v>100</v>
      </c>
      <c r="C36" s="37">
        <v>10</v>
      </c>
      <c r="D36" s="38">
        <v>0.17</v>
      </c>
      <c r="E36" s="37">
        <f>C36+(C36*D37)</f>
        <v>11.7</v>
      </c>
      <c r="F36" s="36"/>
      <c r="G36" s="39">
        <f>B36*E36</f>
        <v>1170</v>
      </c>
      <c r="L36" s="40"/>
      <c r="N36" t="s">
        <v>35</v>
      </c>
      <c r="O36" s="39">
        <f>I29</f>
        <v>0</v>
      </c>
      <c r="Q36" s="39">
        <f>C22+C31</f>
        <v>30.25</v>
      </c>
    </row>
    <row r="37" spans="1:17" x14ac:dyDescent="0.35">
      <c r="A37" s="35" t="s">
        <v>71</v>
      </c>
      <c r="B37" s="36">
        <v>1</v>
      </c>
      <c r="C37" s="37">
        <v>350</v>
      </c>
      <c r="D37" s="38">
        <v>0.17</v>
      </c>
      <c r="E37" s="37">
        <f t="shared" ref="E37:E39" si="5">C37+(C37*D38)</f>
        <v>409.5</v>
      </c>
      <c r="F37" s="37"/>
      <c r="G37" s="39">
        <f t="shared" ref="G37:G39" si="6">B37*E37</f>
        <v>409.5</v>
      </c>
      <c r="L37" s="40"/>
      <c r="O37" s="39"/>
      <c r="Q37" s="39"/>
    </row>
    <row r="38" spans="1:17" x14ac:dyDescent="0.35">
      <c r="A38" s="35" t="s">
        <v>72</v>
      </c>
      <c r="B38" s="36">
        <v>1</v>
      </c>
      <c r="C38" s="37">
        <v>200</v>
      </c>
      <c r="D38" s="38">
        <v>0.17</v>
      </c>
      <c r="E38" s="37">
        <f t="shared" si="5"/>
        <v>234</v>
      </c>
      <c r="F38" s="37"/>
      <c r="G38" s="39">
        <f t="shared" si="6"/>
        <v>234</v>
      </c>
      <c r="L38" s="40"/>
      <c r="O38" s="39"/>
      <c r="Q38" s="39"/>
    </row>
    <row r="39" spans="1:17" x14ac:dyDescent="0.35">
      <c r="A39" s="35" t="s">
        <v>73</v>
      </c>
      <c r="B39" s="36">
        <v>100</v>
      </c>
      <c r="C39" s="37">
        <v>2</v>
      </c>
      <c r="D39" s="38">
        <v>0.17</v>
      </c>
      <c r="E39" s="37">
        <f t="shared" si="5"/>
        <v>2</v>
      </c>
      <c r="F39" s="37"/>
      <c r="G39" s="39">
        <f t="shared" si="6"/>
        <v>200</v>
      </c>
      <c r="L39" s="40"/>
      <c r="O39" s="39"/>
      <c r="Q39" s="39"/>
    </row>
    <row r="40" spans="1:17" ht="15" thickBot="1" x14ac:dyDescent="0.4">
      <c r="A40" s="47"/>
      <c r="B40" s="47"/>
      <c r="C40" s="43"/>
      <c r="D40" s="48"/>
      <c r="E40" s="43"/>
      <c r="F40" s="43"/>
      <c r="G40" s="44"/>
      <c r="H40" s="61"/>
      <c r="I40" s="61"/>
      <c r="J40" s="42"/>
      <c r="K40" s="42"/>
      <c r="L40" s="45"/>
      <c r="N40" t="s">
        <v>36</v>
      </c>
      <c r="O40" s="39">
        <f>I40</f>
        <v>0</v>
      </c>
      <c r="Q40">
        <f>0</f>
        <v>0</v>
      </c>
    </row>
    <row r="41" spans="1:17" ht="15" thickBot="1" x14ac:dyDescent="0.4">
      <c r="B41" s="36"/>
      <c r="C41" s="37"/>
      <c r="D41" s="38"/>
      <c r="E41" s="37"/>
      <c r="F41" s="36"/>
      <c r="G41" s="39"/>
      <c r="H41" s="61">
        <f>SUM(G36:G36)</f>
        <v>1170</v>
      </c>
      <c r="I41" s="61">
        <f>H41/G4</f>
        <v>11.7</v>
      </c>
      <c r="O41" s="50">
        <f>SUM(O35:O40)</f>
        <v>50.31</v>
      </c>
      <c r="Q41" s="50">
        <f>SUM(Q35:Q40)</f>
        <v>80.56</v>
      </c>
    </row>
    <row r="42" spans="1:17" x14ac:dyDescent="0.35">
      <c r="A42" s="51" t="s">
        <v>37</v>
      </c>
      <c r="B42" s="49"/>
      <c r="C42" s="52"/>
      <c r="D42" s="53"/>
      <c r="E42" s="52"/>
      <c r="F42" s="49"/>
      <c r="G42" s="54"/>
      <c r="H42" s="33"/>
      <c r="I42" s="33"/>
      <c r="J42" s="33"/>
      <c r="K42" s="33"/>
      <c r="L42" s="34"/>
    </row>
    <row r="43" spans="1:17" x14ac:dyDescent="0.35">
      <c r="A43" s="35"/>
      <c r="B43" s="36"/>
      <c r="C43" s="37"/>
      <c r="D43" s="38"/>
      <c r="E43" s="37">
        <f>C43+(C43*D43)</f>
        <v>0</v>
      </c>
      <c r="F43" s="36"/>
      <c r="G43" s="39">
        <f t="shared" ref="G43:G44" si="7">B43*E43</f>
        <v>0</v>
      </c>
      <c r="L43" s="40"/>
      <c r="N43" t="s">
        <v>39</v>
      </c>
      <c r="O43" s="39">
        <f>F63</f>
        <v>0</v>
      </c>
    </row>
    <row r="44" spans="1:17" ht="15" thickBot="1" x14ac:dyDescent="0.4">
      <c r="A44" s="35"/>
      <c r="B44" s="36"/>
      <c r="C44" s="39"/>
      <c r="E44" s="39">
        <v>0</v>
      </c>
      <c r="G44" s="39">
        <f t="shared" si="7"/>
        <v>0</v>
      </c>
      <c r="L44" s="40"/>
    </row>
    <row r="45" spans="1:17" ht="15" thickBot="1" x14ac:dyDescent="0.4">
      <c r="A45" s="35"/>
      <c r="B45" s="36"/>
      <c r="C45" s="39"/>
      <c r="D45" s="38"/>
      <c r="E45" s="39">
        <f>C45+(C45*D45)</f>
        <v>0</v>
      </c>
      <c r="G45" s="39">
        <f>B45*E45</f>
        <v>0</v>
      </c>
      <c r="L45" s="40"/>
      <c r="N45" t="s">
        <v>42</v>
      </c>
      <c r="O45" s="50">
        <f>O41+(O43/G2)</f>
        <v>50.31</v>
      </c>
    </row>
    <row r="46" spans="1:17" ht="15" thickBot="1" x14ac:dyDescent="0.4">
      <c r="A46" s="41"/>
      <c r="B46" s="47"/>
      <c r="C46" s="42"/>
      <c r="D46" s="42"/>
      <c r="E46" s="42"/>
      <c r="F46" s="42"/>
      <c r="G46" s="42"/>
      <c r="H46" s="44">
        <f>SUM(G43:G45)</f>
        <v>0</v>
      </c>
      <c r="I46" s="44">
        <f>H46/G4</f>
        <v>0</v>
      </c>
      <c r="J46" s="42"/>
      <c r="K46" s="42"/>
      <c r="L46" s="45"/>
    </row>
    <row r="47" spans="1:17" ht="15" thickBot="1" x14ac:dyDescent="0.4">
      <c r="B47" s="36"/>
    </row>
    <row r="48" spans="1:17" x14ac:dyDescent="0.35">
      <c r="A48" s="32" t="s">
        <v>82</v>
      </c>
      <c r="B48" s="49"/>
      <c r="C48" s="33"/>
      <c r="D48" s="33"/>
      <c r="E48" s="33"/>
      <c r="F48" s="33"/>
      <c r="G48" s="33"/>
      <c r="H48" s="33"/>
      <c r="I48" s="33"/>
      <c r="J48" s="33"/>
      <c r="K48" s="33"/>
      <c r="L48" s="34"/>
    </row>
    <row r="49" spans="1:12" x14ac:dyDescent="0.35">
      <c r="A49" s="35"/>
      <c r="B49" s="36"/>
      <c r="L49" s="40"/>
    </row>
    <row r="50" spans="1:12" x14ac:dyDescent="0.35">
      <c r="A50" s="35"/>
      <c r="B50" s="36"/>
      <c r="C50" s="39"/>
      <c r="E50" s="39">
        <v>0</v>
      </c>
      <c r="G50" s="39">
        <f>B50*E50</f>
        <v>0</v>
      </c>
      <c r="L50" s="40"/>
    </row>
    <row r="51" spans="1:12" x14ac:dyDescent="0.35">
      <c r="A51" s="35"/>
      <c r="B51" s="36"/>
      <c r="G51" s="39"/>
      <c r="L51" s="40"/>
    </row>
    <row r="52" spans="1:12" ht="15" thickBot="1" x14ac:dyDescent="0.4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5"/>
    </row>
    <row r="53" spans="1:12" ht="18.5" x14ac:dyDescent="0.45">
      <c r="A53" s="63" t="s">
        <v>7</v>
      </c>
      <c r="B53" s="63"/>
      <c r="C53" s="63"/>
      <c r="D53" s="63"/>
      <c r="E53" s="63"/>
      <c r="F53" s="63"/>
      <c r="G53" s="63"/>
      <c r="H53" s="64">
        <f>H41+H29+H16+J10</f>
        <v>75926.5</v>
      </c>
      <c r="I53" s="62"/>
    </row>
    <row r="56" spans="1:12" x14ac:dyDescent="0.35">
      <c r="A56" s="55"/>
      <c r="B56" s="55"/>
      <c r="C56" s="55"/>
      <c r="D56" s="55"/>
      <c r="E56" s="55"/>
      <c r="F56" s="55"/>
    </row>
    <row r="59" spans="1:12" x14ac:dyDescent="0.35">
      <c r="C59" s="14"/>
      <c r="D59" s="15"/>
      <c r="E59" s="16"/>
      <c r="F59" s="56"/>
    </row>
    <row r="60" spans="1:12" x14ac:dyDescent="0.35">
      <c r="C60" s="14"/>
      <c r="D60" s="15"/>
      <c r="E60" s="16"/>
      <c r="F60" s="56"/>
    </row>
    <row r="61" spans="1:12" x14ac:dyDescent="0.35">
      <c r="F61" s="56"/>
    </row>
    <row r="62" spans="1:12" ht="15" thickBot="1" x14ac:dyDescent="0.4">
      <c r="F62" s="56"/>
    </row>
    <row r="63" spans="1:12" ht="15" thickBot="1" x14ac:dyDescent="0.4">
      <c r="F63" s="57"/>
    </row>
    <row r="67" spans="1:5" ht="15" thickBot="1" x14ac:dyDescent="0.4"/>
    <row r="68" spans="1:5" ht="15" thickBot="1" x14ac:dyDescent="0.4">
      <c r="A68" s="58" t="s">
        <v>44</v>
      </c>
    </row>
    <row r="69" spans="1:5" x14ac:dyDescent="0.35">
      <c r="A69" t="s">
        <v>45</v>
      </c>
      <c r="C69">
        <v>2000</v>
      </c>
    </row>
    <row r="70" spans="1:5" x14ac:dyDescent="0.35">
      <c r="A70" t="s">
        <v>46</v>
      </c>
      <c r="C70">
        <v>2500</v>
      </c>
    </row>
    <row r="71" spans="1:5" x14ac:dyDescent="0.35">
      <c r="A71" t="s">
        <v>47</v>
      </c>
      <c r="C71">
        <v>1000</v>
      </c>
    </row>
    <row r="72" spans="1:5" x14ac:dyDescent="0.35">
      <c r="A72" t="s">
        <v>48</v>
      </c>
      <c r="C72">
        <v>1000</v>
      </c>
    </row>
    <row r="73" spans="1:5" x14ac:dyDescent="0.35">
      <c r="A73" t="s">
        <v>49</v>
      </c>
      <c r="C73">
        <v>1500</v>
      </c>
    </row>
    <row r="75" spans="1:5" x14ac:dyDescent="0.35">
      <c r="A75" t="s">
        <v>50</v>
      </c>
      <c r="C75">
        <v>4000</v>
      </c>
      <c r="E75" t="s">
        <v>51</v>
      </c>
    </row>
    <row r="76" spans="1:5" ht="15" thickBot="1" x14ac:dyDescent="0.4"/>
    <row r="77" spans="1:5" ht="15" thickBot="1" x14ac:dyDescent="0.4">
      <c r="A77" s="59" t="s">
        <v>52</v>
      </c>
    </row>
    <row r="78" spans="1:5" x14ac:dyDescent="0.35">
      <c r="A78" t="s">
        <v>53</v>
      </c>
      <c r="C78" t="s">
        <v>54</v>
      </c>
    </row>
    <row r="79" spans="1:5" x14ac:dyDescent="0.35">
      <c r="A79" t="s">
        <v>55</v>
      </c>
      <c r="C79">
        <v>1300</v>
      </c>
    </row>
    <row r="80" spans="1:5" x14ac:dyDescent="0.35">
      <c r="A80" t="s">
        <v>56</v>
      </c>
      <c r="C80">
        <v>3000</v>
      </c>
    </row>
    <row r="82" spans="1:3" ht="15" thickBot="1" x14ac:dyDescent="0.4"/>
    <row r="83" spans="1:3" ht="15" thickBot="1" x14ac:dyDescent="0.4">
      <c r="A83" s="57" t="s">
        <v>57</v>
      </c>
    </row>
    <row r="84" spans="1:3" x14ac:dyDescent="0.35">
      <c r="A84" t="s">
        <v>58</v>
      </c>
      <c r="C84">
        <v>950</v>
      </c>
    </row>
    <row r="85" spans="1:3" x14ac:dyDescent="0.35">
      <c r="A85" t="s">
        <v>59</v>
      </c>
      <c r="C85">
        <v>1000</v>
      </c>
    </row>
    <row r="86" spans="1:3" x14ac:dyDescent="0.35">
      <c r="A86" t="s">
        <v>60</v>
      </c>
      <c r="C86">
        <v>1200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EBA6-A9C8-4361-BCD0-26352AC47B53}">
  <dimension ref="A1:U83"/>
  <sheetViews>
    <sheetView topLeftCell="A19" workbookViewId="0">
      <selection activeCell="E6" sqref="E6:G6"/>
    </sheetView>
  </sheetViews>
  <sheetFormatPr baseColWidth="10" defaultColWidth="11.453125" defaultRowHeight="14.5" x14ac:dyDescent="0.35"/>
  <cols>
    <col min="1" max="1" width="29.81640625" bestFit="1" customWidth="1"/>
    <col min="8" max="8" width="15.36328125" bestFit="1" customWidth="1"/>
    <col min="9" max="9" width="14.08984375" bestFit="1" customWidth="1"/>
    <col min="10" max="10" width="13.7265625" bestFit="1" customWidth="1"/>
    <col min="11" max="11" width="17.1796875" bestFit="1" customWidth="1"/>
    <col min="15" max="15" width="17.54296875" customWidth="1"/>
  </cols>
  <sheetData>
    <row r="1" spans="1:18" x14ac:dyDescent="0.35">
      <c r="A1" s="55" t="s">
        <v>92</v>
      </c>
      <c r="J1" t="s">
        <v>0</v>
      </c>
      <c r="K1" s="1" t="s">
        <v>1</v>
      </c>
    </row>
    <row r="2" spans="1:18" x14ac:dyDescent="0.35">
      <c r="A2" s="2"/>
      <c r="F2" t="s">
        <v>2</v>
      </c>
      <c r="G2">
        <v>100</v>
      </c>
      <c r="I2" t="s">
        <v>3</v>
      </c>
      <c r="K2" s="1"/>
    </row>
    <row r="3" spans="1:18" ht="15" thickBot="1" x14ac:dyDescent="0.4">
      <c r="F3" s="3" t="s">
        <v>4</v>
      </c>
      <c r="G3" s="3"/>
      <c r="I3" t="s">
        <v>5</v>
      </c>
      <c r="K3" s="1"/>
    </row>
    <row r="4" spans="1:18" x14ac:dyDescent="0.35">
      <c r="B4" s="4" t="s">
        <v>6</v>
      </c>
      <c r="F4" s="5" t="s">
        <v>7</v>
      </c>
      <c r="G4" s="5">
        <f>G2+G3</f>
        <v>100</v>
      </c>
      <c r="I4" t="s">
        <v>8</v>
      </c>
      <c r="K4" s="1"/>
      <c r="P4" s="31"/>
    </row>
    <row r="5" spans="1:18" ht="15" thickBot="1" x14ac:dyDescent="0.4">
      <c r="B5" s="6"/>
      <c r="C5" t="s">
        <v>9</v>
      </c>
      <c r="D5" t="s">
        <v>7</v>
      </c>
      <c r="F5" s="7" t="s">
        <v>10</v>
      </c>
      <c r="G5" s="7"/>
    </row>
    <row r="6" spans="1:18" x14ac:dyDescent="0.35">
      <c r="A6" s="8" t="s">
        <v>11</v>
      </c>
      <c r="B6" s="9" t="s">
        <v>12</v>
      </c>
      <c r="C6" s="10"/>
      <c r="D6" s="11"/>
      <c r="E6" s="67" t="s">
        <v>123</v>
      </c>
      <c r="F6" s="67" t="s">
        <v>124</v>
      </c>
      <c r="G6" s="60" t="s">
        <v>125</v>
      </c>
      <c r="H6" s="66" t="s">
        <v>13</v>
      </c>
      <c r="I6" s="10" t="s">
        <v>14</v>
      </c>
      <c r="J6" s="10" t="s">
        <v>15</v>
      </c>
      <c r="K6" s="12"/>
      <c r="R6" s="74"/>
    </row>
    <row r="7" spans="1:18" x14ac:dyDescent="0.35">
      <c r="A7" s="13" t="s">
        <v>16</v>
      </c>
      <c r="B7" s="14">
        <v>176</v>
      </c>
      <c r="C7" s="15">
        <v>0.1</v>
      </c>
      <c r="D7" s="16">
        <f>B7+(B7*C7)</f>
        <v>193.6</v>
      </c>
      <c r="E7" s="69">
        <v>100</v>
      </c>
      <c r="F7" s="69">
        <v>100</v>
      </c>
      <c r="G7" s="69">
        <v>100</v>
      </c>
      <c r="H7" s="69">
        <f>E7+F7+G7</f>
        <v>300</v>
      </c>
      <c r="I7" s="14">
        <f>B7*H7</f>
        <v>52800</v>
      </c>
      <c r="J7" s="14">
        <f>D7*H7</f>
        <v>58080</v>
      </c>
      <c r="K7" s="19"/>
    </row>
    <row r="8" spans="1:18" x14ac:dyDescent="0.35">
      <c r="A8" s="13" t="s">
        <v>74</v>
      </c>
      <c r="B8" s="14">
        <v>6.5</v>
      </c>
      <c r="C8" s="15"/>
      <c r="D8" s="16">
        <f t="shared" ref="D8:D9" si="0">B8+(B8*C8)</f>
        <v>6.5</v>
      </c>
      <c r="E8" s="69">
        <v>100</v>
      </c>
      <c r="F8" s="69"/>
      <c r="G8" s="69"/>
      <c r="H8" s="69">
        <f t="shared" ref="H8" si="1">E8+F8+G8</f>
        <v>100</v>
      </c>
      <c r="I8" s="14">
        <f>B8*H8</f>
        <v>650</v>
      </c>
      <c r="J8" s="14">
        <f>D8*H8</f>
        <v>650</v>
      </c>
      <c r="K8" s="19"/>
    </row>
    <row r="9" spans="1:18" ht="15" thickBot="1" x14ac:dyDescent="0.4">
      <c r="A9" s="20" t="s">
        <v>75</v>
      </c>
      <c r="B9" s="79">
        <v>4</v>
      </c>
      <c r="C9" s="71"/>
      <c r="D9" s="80">
        <f t="shared" si="0"/>
        <v>4</v>
      </c>
      <c r="E9" s="73">
        <v>100</v>
      </c>
      <c r="F9" s="73">
        <v>100</v>
      </c>
      <c r="G9" s="73">
        <v>100</v>
      </c>
      <c r="H9" s="73">
        <v>300</v>
      </c>
      <c r="I9" s="14">
        <f>B9*H9</f>
        <v>1200</v>
      </c>
      <c r="J9" s="14">
        <f>D9*H9</f>
        <v>1200</v>
      </c>
      <c r="K9" s="81"/>
    </row>
    <row r="10" spans="1:18" ht="16" thickBot="1" x14ac:dyDescent="0.4">
      <c r="I10" s="82">
        <f>SUM(I7:I9)</f>
        <v>54650</v>
      </c>
      <c r="J10" s="83">
        <f>SUM(J7:J9)</f>
        <v>59930</v>
      </c>
    </row>
    <row r="11" spans="1:18" ht="15" thickBot="1" x14ac:dyDescent="0.4"/>
    <row r="12" spans="1:18" ht="15" thickBot="1" x14ac:dyDescent="0.4">
      <c r="G12" s="28" t="s">
        <v>17</v>
      </c>
      <c r="H12" s="29">
        <v>0.08</v>
      </c>
      <c r="I12" s="30">
        <f>I10*H12</f>
        <v>4372</v>
      </c>
    </row>
    <row r="13" spans="1:18" ht="21" x14ac:dyDescent="0.5">
      <c r="H13" s="31"/>
      <c r="I13" s="126">
        <f>H18+H28+H32+H36</f>
        <v>42725</v>
      </c>
    </row>
    <row r="14" spans="1:18" ht="15" thickBot="1" x14ac:dyDescent="0.4">
      <c r="B14" t="s">
        <v>18</v>
      </c>
      <c r="C14" t="s">
        <v>19</v>
      </c>
      <c r="D14" t="s">
        <v>20</v>
      </c>
      <c r="E14" t="s">
        <v>21</v>
      </c>
      <c r="F14" t="s">
        <v>22</v>
      </c>
      <c r="G14" t="s">
        <v>7</v>
      </c>
      <c r="H14" t="s">
        <v>23</v>
      </c>
      <c r="I14" t="s">
        <v>24</v>
      </c>
      <c r="J14" t="s">
        <v>25</v>
      </c>
    </row>
    <row r="15" spans="1:18" x14ac:dyDescent="0.35">
      <c r="A15" s="32" t="s">
        <v>81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</row>
    <row r="16" spans="1:18" x14ac:dyDescent="0.35">
      <c r="A16" s="35" t="s">
        <v>64</v>
      </c>
      <c r="B16" s="36">
        <f>G4</f>
        <v>100</v>
      </c>
      <c r="C16" s="37">
        <v>20</v>
      </c>
      <c r="D16" s="38">
        <v>0.19</v>
      </c>
      <c r="E16" s="37">
        <f>C16+(C16*D16)</f>
        <v>23.8</v>
      </c>
      <c r="F16" s="36"/>
      <c r="G16" s="39">
        <f>B16*E16</f>
        <v>2380</v>
      </c>
      <c r="H16" s="36"/>
      <c r="J16" t="s">
        <v>89</v>
      </c>
      <c r="L16" s="40"/>
    </row>
    <row r="17" spans="1:21" x14ac:dyDescent="0.35">
      <c r="A17" s="35" t="s">
        <v>93</v>
      </c>
      <c r="B17" s="36">
        <v>100</v>
      </c>
      <c r="C17" s="37">
        <v>20</v>
      </c>
      <c r="D17" s="38">
        <v>0.19</v>
      </c>
      <c r="E17" s="37">
        <f>C17+(C17*D17)</f>
        <v>23.8</v>
      </c>
      <c r="F17" s="36"/>
      <c r="G17" s="39">
        <f>B17*E17</f>
        <v>2380</v>
      </c>
      <c r="H17" s="36"/>
      <c r="L17" s="40"/>
    </row>
    <row r="18" spans="1:21" ht="15" thickBot="1" x14ac:dyDescent="0.4">
      <c r="A18" s="41"/>
      <c r="B18" s="42"/>
      <c r="C18" s="42"/>
      <c r="D18" s="42"/>
      <c r="E18" s="42"/>
      <c r="F18" s="42"/>
      <c r="G18" s="42"/>
      <c r="H18" s="88">
        <f>SUM(G16:G17)</f>
        <v>4760</v>
      </c>
      <c r="I18" s="44">
        <f>H18/G4</f>
        <v>47.6</v>
      </c>
      <c r="J18" s="42"/>
      <c r="K18" s="42"/>
      <c r="L18" s="45"/>
    </row>
    <row r="19" spans="1:21" ht="15" thickBot="1" x14ac:dyDescent="0.4">
      <c r="B19" s="36"/>
      <c r="C19" s="46"/>
      <c r="D19" s="38"/>
      <c r="E19" s="37"/>
      <c r="F19" s="36"/>
      <c r="G19" s="39"/>
      <c r="H19" s="36"/>
    </row>
    <row r="20" spans="1:21" x14ac:dyDescent="0.35">
      <c r="A20" s="32" t="s">
        <v>80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  <c r="P20" s="36"/>
      <c r="Q20" s="37"/>
      <c r="R20" s="38"/>
      <c r="S20" s="37"/>
      <c r="T20" s="36"/>
      <c r="U20" s="39"/>
    </row>
    <row r="21" spans="1:21" x14ac:dyDescent="0.35">
      <c r="A21" s="35" t="s">
        <v>65</v>
      </c>
      <c r="B21" s="36">
        <v>100</v>
      </c>
      <c r="C21" s="37">
        <v>12</v>
      </c>
      <c r="D21" s="38">
        <v>0.19</v>
      </c>
      <c r="E21" s="37">
        <f>C21+(C21*D21)</f>
        <v>14.280000000000001</v>
      </c>
      <c r="F21" s="37">
        <f>C21*B21</f>
        <v>1200</v>
      </c>
      <c r="G21" s="39">
        <f>B21*E21</f>
        <v>1428</v>
      </c>
      <c r="L21" s="40"/>
      <c r="P21" s="36"/>
      <c r="Q21" s="37"/>
      <c r="R21" s="38"/>
      <c r="S21" s="37"/>
      <c r="T21" s="36"/>
      <c r="U21" s="39"/>
    </row>
    <row r="22" spans="1:21" x14ac:dyDescent="0.35">
      <c r="A22" s="35" t="s">
        <v>66</v>
      </c>
      <c r="B22" s="36">
        <v>100</v>
      </c>
      <c r="C22" s="37">
        <v>15</v>
      </c>
      <c r="D22" s="38">
        <v>0.19</v>
      </c>
      <c r="E22" s="37">
        <f t="shared" ref="E22:E25" si="2">C22+(C22*D22)</f>
        <v>17.850000000000001</v>
      </c>
      <c r="F22" s="37">
        <f>C22*B22</f>
        <v>1500</v>
      </c>
      <c r="G22" s="39">
        <v>5714</v>
      </c>
      <c r="L22" s="40"/>
      <c r="P22" s="36"/>
      <c r="Q22" s="37"/>
      <c r="R22" s="38"/>
      <c r="S22" s="37"/>
      <c r="T22" s="36"/>
      <c r="U22" s="39"/>
    </row>
    <row r="23" spans="1:21" x14ac:dyDescent="0.35">
      <c r="A23" s="35" t="s">
        <v>67</v>
      </c>
      <c r="B23" s="36">
        <v>100</v>
      </c>
      <c r="C23" s="37">
        <v>35</v>
      </c>
      <c r="D23" s="38">
        <v>0.19</v>
      </c>
      <c r="E23" s="37">
        <f t="shared" si="2"/>
        <v>41.65</v>
      </c>
      <c r="F23" s="37">
        <f>C23*B23</f>
        <v>3500</v>
      </c>
      <c r="G23" s="39">
        <f t="shared" ref="G23" si="3">B23*E23</f>
        <v>4165</v>
      </c>
      <c r="H23" s="36"/>
      <c r="L23" s="40"/>
      <c r="P23" s="36"/>
      <c r="Q23" s="46"/>
      <c r="R23" s="38"/>
      <c r="S23" s="37"/>
      <c r="T23" s="36"/>
      <c r="U23" s="39"/>
    </row>
    <row r="24" spans="1:21" x14ac:dyDescent="0.35">
      <c r="A24" s="35" t="s">
        <v>94</v>
      </c>
      <c r="B24" s="36">
        <v>100</v>
      </c>
      <c r="C24" s="37">
        <v>7</v>
      </c>
      <c r="D24" s="38">
        <v>0.19</v>
      </c>
      <c r="E24" s="37">
        <f t="shared" si="2"/>
        <v>8.33</v>
      </c>
      <c r="F24" s="37">
        <f>C24*B24</f>
        <v>700</v>
      </c>
      <c r="G24" s="39">
        <f>B24*E24</f>
        <v>833</v>
      </c>
      <c r="L24" s="40"/>
      <c r="P24" s="36"/>
      <c r="Q24" s="46"/>
      <c r="R24" s="38"/>
      <c r="S24" s="37"/>
      <c r="T24" s="36"/>
      <c r="U24" s="39"/>
    </row>
    <row r="25" spans="1:21" x14ac:dyDescent="0.35">
      <c r="A25" s="35" t="s">
        <v>69</v>
      </c>
      <c r="B25" s="36">
        <v>100</v>
      </c>
      <c r="C25" s="37">
        <v>15</v>
      </c>
      <c r="D25" s="38">
        <v>0.19</v>
      </c>
      <c r="E25" s="37">
        <f t="shared" si="2"/>
        <v>17.850000000000001</v>
      </c>
      <c r="F25" s="37">
        <f>C25*B25</f>
        <v>1500</v>
      </c>
      <c r="G25" s="39">
        <f>B25*E25</f>
        <v>1785.0000000000002</v>
      </c>
      <c r="L25" s="40"/>
    </row>
    <row r="26" spans="1:21" x14ac:dyDescent="0.35">
      <c r="A26" s="35"/>
      <c r="F26" s="39"/>
      <c r="L26" s="40"/>
    </row>
    <row r="27" spans="1:21" x14ac:dyDescent="0.35">
      <c r="A27" s="35"/>
      <c r="B27" s="36"/>
      <c r="C27" s="39"/>
      <c r="D27" s="38"/>
      <c r="E27" s="37"/>
      <c r="F27" s="39"/>
      <c r="G27" s="39"/>
      <c r="H27" s="39">
        <f>SUM(G21:G25)</f>
        <v>13925</v>
      </c>
      <c r="I27" s="39">
        <f>H27/100</f>
        <v>139.25</v>
      </c>
      <c r="L27" s="40"/>
    </row>
    <row r="28" spans="1:21" ht="15" thickBot="1" x14ac:dyDescent="0.4">
      <c r="A28" s="41"/>
      <c r="B28" s="47"/>
      <c r="C28" s="44"/>
      <c r="D28" s="48"/>
      <c r="E28" s="44"/>
      <c r="F28" s="42"/>
      <c r="G28" s="44"/>
      <c r="H28" s="87">
        <f>H27*2</f>
        <v>27850</v>
      </c>
      <c r="I28" s="44" t="s">
        <v>96</v>
      </c>
      <c r="J28" s="42"/>
      <c r="K28" s="42"/>
      <c r="L28" s="45"/>
    </row>
    <row r="29" spans="1:21" x14ac:dyDescent="0.35">
      <c r="A29" s="32" t="s">
        <v>62</v>
      </c>
      <c r="B29" s="36"/>
      <c r="C29" s="39"/>
      <c r="D29" s="38"/>
      <c r="E29" s="39"/>
      <c r="G29" s="39"/>
      <c r="H29" s="39"/>
      <c r="I29" s="39"/>
    </row>
    <row r="30" spans="1:21" x14ac:dyDescent="0.35">
      <c r="A30" s="35" t="s">
        <v>70</v>
      </c>
      <c r="B30" s="36">
        <f>G4</f>
        <v>100</v>
      </c>
      <c r="C30" s="39">
        <v>42</v>
      </c>
      <c r="D30" s="38">
        <v>0.19</v>
      </c>
      <c r="E30" s="37">
        <f>C30+(C30*D30)</f>
        <v>49.980000000000004</v>
      </c>
      <c r="F30" s="39">
        <f>C30*B30</f>
        <v>4200</v>
      </c>
      <c r="G30" s="39">
        <f>B30*E30</f>
        <v>4998</v>
      </c>
      <c r="H30" s="39"/>
      <c r="L30" s="40"/>
    </row>
    <row r="31" spans="1:21" x14ac:dyDescent="0.35">
      <c r="A31" s="35" t="s">
        <v>68</v>
      </c>
      <c r="B31" s="36">
        <v>100</v>
      </c>
      <c r="C31" s="39">
        <v>20</v>
      </c>
      <c r="D31" s="38">
        <v>0.19</v>
      </c>
      <c r="E31" s="37">
        <f>C31+(C31*D31)</f>
        <v>23.8</v>
      </c>
      <c r="F31" s="39">
        <f>C31*B31</f>
        <v>2000</v>
      </c>
      <c r="G31" s="39">
        <f>B31*E31</f>
        <v>2380</v>
      </c>
      <c r="L31" s="40"/>
    </row>
    <row r="32" spans="1:21" ht="15" thickBot="1" x14ac:dyDescent="0.4">
      <c r="B32" s="36"/>
      <c r="H32" s="86">
        <f>SUM(G30:G31)</f>
        <v>7378</v>
      </c>
      <c r="I32" s="39">
        <f>H32/G4</f>
        <v>73.78</v>
      </c>
      <c r="O32" t="s">
        <v>24</v>
      </c>
      <c r="Q32" t="s">
        <v>33</v>
      </c>
    </row>
    <row r="33" spans="1:17" x14ac:dyDescent="0.35">
      <c r="A33" s="32" t="s">
        <v>63</v>
      </c>
      <c r="B33" s="49"/>
      <c r="C33" s="33"/>
      <c r="D33" s="33"/>
      <c r="E33" s="33"/>
      <c r="F33" s="33"/>
      <c r="G33" s="33"/>
      <c r="H33" s="33"/>
      <c r="I33" s="33"/>
      <c r="J33" s="33"/>
      <c r="K33" s="33"/>
      <c r="L33" s="34"/>
      <c r="N33" t="s">
        <v>34</v>
      </c>
      <c r="O33" s="39">
        <f>I18</f>
        <v>47.6</v>
      </c>
      <c r="Q33" s="39">
        <f>I18</f>
        <v>47.6</v>
      </c>
    </row>
    <row r="34" spans="1:17" x14ac:dyDescent="0.35">
      <c r="A34" s="35" t="s">
        <v>65</v>
      </c>
      <c r="B34" s="36">
        <v>100</v>
      </c>
      <c r="C34" s="37">
        <v>8</v>
      </c>
      <c r="D34" s="38">
        <v>0.19</v>
      </c>
      <c r="E34" s="37">
        <f>C34+(C34*D34)</f>
        <v>9.52</v>
      </c>
      <c r="F34" s="36"/>
      <c r="G34" s="39">
        <f>B34*E34</f>
        <v>952</v>
      </c>
      <c r="L34" s="40"/>
      <c r="N34" t="s">
        <v>35</v>
      </c>
      <c r="O34" s="39" t="str">
        <f>I28</f>
        <v xml:space="preserve">Costo total por dos dias </v>
      </c>
      <c r="Q34" s="39">
        <f>C24+C30</f>
        <v>49</v>
      </c>
    </row>
    <row r="35" spans="1:17" ht="15" thickBot="1" x14ac:dyDescent="0.4">
      <c r="A35" s="35" t="s">
        <v>66</v>
      </c>
      <c r="B35" s="36">
        <v>100</v>
      </c>
      <c r="C35" s="37">
        <v>15</v>
      </c>
      <c r="D35" s="38">
        <v>0.19</v>
      </c>
      <c r="E35" s="37">
        <f>C35+(C35*D35)</f>
        <v>17.850000000000001</v>
      </c>
      <c r="F35" s="36"/>
      <c r="G35" s="39">
        <f>B35*E35</f>
        <v>1785.0000000000002</v>
      </c>
      <c r="L35" s="40"/>
      <c r="O35" s="39"/>
      <c r="Q35" s="39"/>
    </row>
    <row r="36" spans="1:17" ht="15" thickBot="1" x14ac:dyDescent="0.4">
      <c r="A36" s="47"/>
      <c r="B36" s="47"/>
      <c r="C36" s="43"/>
      <c r="D36" s="48"/>
      <c r="E36" s="43"/>
      <c r="F36" s="43"/>
      <c r="G36" s="44"/>
      <c r="H36" s="85">
        <f>SUM(G34:G35)</f>
        <v>2737</v>
      </c>
      <c r="I36" s="61">
        <f>H36/G4</f>
        <v>27.37</v>
      </c>
      <c r="J36" s="42"/>
      <c r="K36" s="42"/>
      <c r="L36" s="45"/>
      <c r="O36" s="50">
        <f>SUM(O33:O35)</f>
        <v>47.6</v>
      </c>
      <c r="Q36" s="50">
        <f>SUM(Q33:Q35)</f>
        <v>96.6</v>
      </c>
    </row>
    <row r="37" spans="1:17" ht="15" thickBot="1" x14ac:dyDescent="0.4">
      <c r="B37" s="36"/>
      <c r="C37" s="37"/>
      <c r="D37" s="38"/>
      <c r="E37" s="37"/>
      <c r="F37" s="36"/>
      <c r="G37" s="39"/>
      <c r="H37" s="85"/>
      <c r="I37" s="61"/>
    </row>
    <row r="38" spans="1:17" x14ac:dyDescent="0.35">
      <c r="A38" s="51" t="s">
        <v>37</v>
      </c>
      <c r="B38" s="49"/>
      <c r="C38" s="52"/>
      <c r="D38" s="53"/>
      <c r="E38" s="52"/>
      <c r="F38" s="49"/>
      <c r="G38" s="54"/>
      <c r="H38" s="33"/>
      <c r="I38" s="33"/>
      <c r="J38" s="33"/>
      <c r="K38" s="33"/>
      <c r="L38" s="34"/>
      <c r="N38" t="s">
        <v>39</v>
      </c>
      <c r="O38" s="39">
        <f>F60</f>
        <v>0</v>
      </c>
    </row>
    <row r="39" spans="1:17" ht="15" thickBot="1" x14ac:dyDescent="0.4">
      <c r="A39" s="35"/>
      <c r="B39" s="36"/>
      <c r="C39" s="37"/>
      <c r="D39" s="38"/>
      <c r="E39" s="37">
        <f>C39+(C39*D39)</f>
        <v>0</v>
      </c>
      <c r="F39" s="36"/>
      <c r="G39" s="39">
        <f t="shared" ref="G39:G40" si="4">B39*E39</f>
        <v>0</v>
      </c>
      <c r="L39" s="40"/>
    </row>
    <row r="40" spans="1:17" ht="15" thickBot="1" x14ac:dyDescent="0.4">
      <c r="A40" s="35"/>
      <c r="B40" s="36"/>
      <c r="C40" s="39"/>
      <c r="E40" s="39">
        <v>0</v>
      </c>
      <c r="G40" s="39">
        <f t="shared" si="4"/>
        <v>0</v>
      </c>
      <c r="L40" s="40"/>
      <c r="N40" t="s">
        <v>42</v>
      </c>
      <c r="O40" s="50">
        <f>O36+(O38/G2)</f>
        <v>47.6</v>
      </c>
    </row>
    <row r="41" spans="1:17" x14ac:dyDescent="0.35">
      <c r="A41" s="35"/>
      <c r="B41" s="36"/>
      <c r="C41" s="39"/>
      <c r="D41" s="38"/>
      <c r="E41" s="39">
        <f>C41+(C41*D41)</f>
        <v>0</v>
      </c>
      <c r="G41" s="39">
        <f>B41*E41</f>
        <v>0</v>
      </c>
      <c r="L41" s="40"/>
    </row>
    <row r="42" spans="1:17" ht="15" thickBot="1" x14ac:dyDescent="0.4">
      <c r="A42" s="41"/>
      <c r="B42" s="47"/>
      <c r="C42" s="42"/>
      <c r="D42" s="42"/>
      <c r="E42" s="42"/>
      <c r="F42" s="42"/>
      <c r="G42" s="42"/>
      <c r="H42" s="44">
        <f>SUM(G39:G41)</f>
        <v>0</v>
      </c>
      <c r="I42" s="44">
        <f>H42/G4</f>
        <v>0</v>
      </c>
      <c r="J42" s="42"/>
      <c r="K42" s="42"/>
      <c r="L42" s="45"/>
    </row>
    <row r="43" spans="1:17" ht="15" thickBot="1" x14ac:dyDescent="0.4">
      <c r="B43" s="36"/>
    </row>
    <row r="44" spans="1:17" x14ac:dyDescent="0.35">
      <c r="A44" s="32" t="s">
        <v>82</v>
      </c>
      <c r="B44" s="49"/>
      <c r="C44" s="33"/>
      <c r="D44" s="33"/>
      <c r="E44" s="33"/>
      <c r="F44" s="33"/>
      <c r="G44" s="33"/>
      <c r="H44" s="33"/>
      <c r="I44" s="33"/>
      <c r="J44" s="33"/>
      <c r="K44" s="33"/>
      <c r="L44" s="34"/>
    </row>
    <row r="45" spans="1:17" x14ac:dyDescent="0.35">
      <c r="A45" s="35"/>
      <c r="B45" s="36"/>
      <c r="L45" s="40"/>
    </row>
    <row r="46" spans="1:17" x14ac:dyDescent="0.35">
      <c r="A46" s="35"/>
      <c r="B46" s="36"/>
      <c r="C46" s="39"/>
      <c r="E46" s="39">
        <v>0</v>
      </c>
      <c r="G46" s="39">
        <f>B46*E46</f>
        <v>0</v>
      </c>
      <c r="L46" s="40"/>
    </row>
    <row r="47" spans="1:17" x14ac:dyDescent="0.35">
      <c r="A47" s="35"/>
      <c r="B47" s="36"/>
      <c r="G47" s="39"/>
      <c r="L47" s="40"/>
    </row>
    <row r="48" spans="1:17" ht="15" thickBot="1" x14ac:dyDescent="0.4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5"/>
    </row>
    <row r="49" spans="1:9" x14ac:dyDescent="0.35">
      <c r="A49" t="s">
        <v>95</v>
      </c>
      <c r="H49" s="84">
        <v>2232</v>
      </c>
    </row>
    <row r="50" spans="1:9" ht="18.5" x14ac:dyDescent="0.45">
      <c r="A50" s="63" t="s">
        <v>7</v>
      </c>
      <c r="B50" s="63"/>
      <c r="C50" s="63"/>
      <c r="D50" s="63"/>
      <c r="E50" s="63"/>
      <c r="F50" s="63"/>
      <c r="G50" s="63"/>
      <c r="H50" s="64">
        <f>H37+H28+H18+J10+H32+H49</f>
        <v>102150</v>
      </c>
      <c r="I50" s="62"/>
    </row>
    <row r="53" spans="1:9" x14ac:dyDescent="0.35">
      <c r="A53" s="55"/>
      <c r="B53" s="55"/>
      <c r="C53" s="55"/>
      <c r="D53" s="55"/>
      <c r="E53" s="55"/>
      <c r="F53" s="55"/>
    </row>
    <row r="56" spans="1:9" x14ac:dyDescent="0.35">
      <c r="C56" s="14"/>
      <c r="D56" s="15"/>
      <c r="E56" s="16"/>
      <c r="F56" s="56"/>
    </row>
    <row r="57" spans="1:9" x14ac:dyDescent="0.35">
      <c r="C57" s="14"/>
      <c r="D57" s="15"/>
      <c r="E57" s="16"/>
      <c r="F57" s="56"/>
    </row>
    <row r="58" spans="1:9" x14ac:dyDescent="0.35">
      <c r="F58" s="56"/>
    </row>
    <row r="59" spans="1:9" ht="15" thickBot="1" x14ac:dyDescent="0.4">
      <c r="F59" s="56"/>
    </row>
    <row r="60" spans="1:9" ht="15" thickBot="1" x14ac:dyDescent="0.4">
      <c r="F60" s="57"/>
    </row>
    <row r="64" spans="1:9" ht="15" thickBot="1" x14ac:dyDescent="0.4"/>
    <row r="65" spans="1:5" ht="15" thickBot="1" x14ac:dyDescent="0.4">
      <c r="A65" s="58" t="s">
        <v>44</v>
      </c>
    </row>
    <row r="66" spans="1:5" x14ac:dyDescent="0.35">
      <c r="A66" t="s">
        <v>45</v>
      </c>
      <c r="C66">
        <v>2000</v>
      </c>
    </row>
    <row r="67" spans="1:5" x14ac:dyDescent="0.35">
      <c r="A67" t="s">
        <v>46</v>
      </c>
      <c r="C67">
        <v>2500</v>
      </c>
    </row>
    <row r="68" spans="1:5" x14ac:dyDescent="0.35">
      <c r="A68" t="s">
        <v>47</v>
      </c>
      <c r="C68">
        <v>1000</v>
      </c>
    </row>
    <row r="69" spans="1:5" x14ac:dyDescent="0.35">
      <c r="A69" t="s">
        <v>48</v>
      </c>
      <c r="C69">
        <v>1000</v>
      </c>
    </row>
    <row r="70" spans="1:5" x14ac:dyDescent="0.35">
      <c r="A70" t="s">
        <v>49</v>
      </c>
      <c r="C70">
        <v>1500</v>
      </c>
    </row>
    <row r="72" spans="1:5" x14ac:dyDescent="0.35">
      <c r="A72" t="s">
        <v>50</v>
      </c>
      <c r="C72">
        <v>4000</v>
      </c>
      <c r="E72" t="s">
        <v>51</v>
      </c>
    </row>
    <row r="73" spans="1:5" ht="15" thickBot="1" x14ac:dyDescent="0.4"/>
    <row r="74" spans="1:5" ht="15" thickBot="1" x14ac:dyDescent="0.4">
      <c r="A74" s="59" t="s">
        <v>52</v>
      </c>
    </row>
    <row r="75" spans="1:5" x14ac:dyDescent="0.35">
      <c r="A75" t="s">
        <v>53</v>
      </c>
      <c r="C75" t="s">
        <v>54</v>
      </c>
    </row>
    <row r="76" spans="1:5" x14ac:dyDescent="0.35">
      <c r="A76" t="s">
        <v>55</v>
      </c>
      <c r="C76">
        <v>1300</v>
      </c>
    </row>
    <row r="77" spans="1:5" x14ac:dyDescent="0.35">
      <c r="A77" t="s">
        <v>56</v>
      </c>
      <c r="C77">
        <v>3000</v>
      </c>
    </row>
    <row r="79" spans="1:5" ht="15" thickBot="1" x14ac:dyDescent="0.4"/>
    <row r="80" spans="1:5" ht="15" thickBot="1" x14ac:dyDescent="0.4">
      <c r="A80" s="57" t="s">
        <v>57</v>
      </c>
    </row>
    <row r="81" spans="1:3" x14ac:dyDescent="0.35">
      <c r="A81" t="s">
        <v>58</v>
      </c>
      <c r="C81">
        <v>950</v>
      </c>
    </row>
    <row r="82" spans="1:3" x14ac:dyDescent="0.35">
      <c r="A82" t="s">
        <v>59</v>
      </c>
      <c r="C82">
        <v>1000</v>
      </c>
    </row>
    <row r="83" spans="1:3" x14ac:dyDescent="0.35">
      <c r="A83" t="s">
        <v>60</v>
      </c>
      <c r="C83">
        <v>1200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AE13-822A-424E-8E4A-852A06CC0CAF}">
  <dimension ref="A2:J52"/>
  <sheetViews>
    <sheetView showGridLines="0" topLeftCell="A34" workbookViewId="0">
      <selection activeCell="D51" sqref="D51"/>
    </sheetView>
  </sheetViews>
  <sheetFormatPr baseColWidth="10" defaultRowHeight="14.5" x14ac:dyDescent="0.35"/>
  <cols>
    <col min="1" max="1" width="33.36328125" customWidth="1"/>
    <col min="10" max="10" width="18.08984375" customWidth="1"/>
  </cols>
  <sheetData>
    <row r="2" spans="1:10" ht="15" thickBot="1" x14ac:dyDescent="0.4"/>
    <row r="3" spans="1:10" x14ac:dyDescent="0.35">
      <c r="A3" s="112" t="s">
        <v>100</v>
      </c>
      <c r="B3" s="111" t="s">
        <v>18</v>
      </c>
      <c r="C3" s="111" t="s">
        <v>19</v>
      </c>
      <c r="D3" s="111" t="s">
        <v>20</v>
      </c>
      <c r="E3" s="111" t="s">
        <v>21</v>
      </c>
      <c r="F3" s="156" t="s">
        <v>25</v>
      </c>
      <c r="G3" s="156"/>
      <c r="H3" s="156"/>
      <c r="I3" s="157"/>
    </row>
    <row r="4" spans="1:10" x14ac:dyDescent="0.35">
      <c r="A4" s="35" t="s">
        <v>98</v>
      </c>
      <c r="B4" s="36" t="s">
        <v>101</v>
      </c>
      <c r="C4" s="37">
        <v>258</v>
      </c>
      <c r="D4" s="38"/>
      <c r="E4" s="37">
        <f>C4+(C4*D4)</f>
        <v>258</v>
      </c>
      <c r="F4" s="158" t="s">
        <v>99</v>
      </c>
      <c r="G4" s="158"/>
      <c r="H4" s="158"/>
      <c r="I4" s="159"/>
    </row>
    <row r="5" spans="1:10" x14ac:dyDescent="0.35">
      <c r="A5" s="35" t="s">
        <v>98</v>
      </c>
      <c r="B5" s="36" t="s">
        <v>102</v>
      </c>
      <c r="C5" s="39">
        <v>130</v>
      </c>
      <c r="E5" s="37">
        <f>C5+(C5*D5)</f>
        <v>130</v>
      </c>
      <c r="F5" s="158"/>
      <c r="G5" s="158"/>
      <c r="H5" s="158"/>
      <c r="I5" s="159"/>
    </row>
    <row r="6" spans="1:10" x14ac:dyDescent="0.35">
      <c r="A6" s="35" t="s">
        <v>98</v>
      </c>
      <c r="B6" s="36" t="s">
        <v>103</v>
      </c>
      <c r="C6" s="39">
        <v>186</v>
      </c>
      <c r="D6" s="38"/>
      <c r="E6" s="39">
        <f>C6+(C6*D6)</f>
        <v>186</v>
      </c>
      <c r="F6" s="158"/>
      <c r="G6" s="158"/>
      <c r="H6" s="158"/>
      <c r="I6" s="159"/>
    </row>
    <row r="7" spans="1:10" ht="6" customHeight="1" x14ac:dyDescent="0.35">
      <c r="A7" s="109"/>
      <c r="B7" s="110"/>
      <c r="C7" s="110"/>
      <c r="D7" s="110"/>
      <c r="E7" s="110"/>
      <c r="F7" s="162"/>
      <c r="G7" s="162"/>
      <c r="H7" s="162"/>
      <c r="I7" s="162"/>
    </row>
    <row r="8" spans="1:10" x14ac:dyDescent="0.35">
      <c r="A8" s="35" t="s">
        <v>104</v>
      </c>
      <c r="B8" s="36" t="s">
        <v>101</v>
      </c>
      <c r="C8" s="39">
        <v>225</v>
      </c>
      <c r="E8" s="39">
        <f t="shared" ref="E8:E10" si="0">C8+(C8*D8)</f>
        <v>225</v>
      </c>
      <c r="F8" s="158" t="s">
        <v>105</v>
      </c>
      <c r="G8" s="158"/>
      <c r="H8" s="158"/>
      <c r="I8" s="159"/>
    </row>
    <row r="9" spans="1:10" x14ac:dyDescent="0.35">
      <c r="A9" s="35" t="s">
        <v>104</v>
      </c>
      <c r="B9" s="36" t="s">
        <v>102</v>
      </c>
      <c r="C9" s="39">
        <v>204</v>
      </c>
      <c r="E9" s="39">
        <f t="shared" si="0"/>
        <v>204</v>
      </c>
      <c r="F9" s="158"/>
      <c r="G9" s="158"/>
      <c r="H9" s="158"/>
      <c r="I9" s="159"/>
    </row>
    <row r="10" spans="1:10" ht="15" thickBot="1" x14ac:dyDescent="0.4">
      <c r="A10" s="41" t="s">
        <v>104</v>
      </c>
      <c r="B10" s="47" t="s">
        <v>103</v>
      </c>
      <c r="C10" s="44">
        <v>180</v>
      </c>
      <c r="D10" s="42"/>
      <c r="E10" s="44">
        <f t="shared" si="0"/>
        <v>180</v>
      </c>
      <c r="F10" s="160"/>
      <c r="G10" s="160"/>
      <c r="H10" s="160"/>
      <c r="I10" s="161"/>
    </row>
    <row r="12" spans="1:10" ht="15" thickBot="1" x14ac:dyDescent="0.4"/>
    <row r="13" spans="1:10" ht="15" thickBot="1" x14ac:dyDescent="0.4">
      <c r="A13" s="151" t="s">
        <v>116</v>
      </c>
      <c r="B13" s="152"/>
      <c r="C13" s="152"/>
      <c r="D13" s="152"/>
      <c r="E13" s="152"/>
      <c r="F13" s="152"/>
      <c r="G13" s="152"/>
      <c r="H13" s="152"/>
      <c r="I13" s="152"/>
      <c r="J13" s="153"/>
    </row>
    <row r="14" spans="1:10" ht="15" thickBot="1" x14ac:dyDescent="0.4">
      <c r="A14" s="97" t="s">
        <v>109</v>
      </c>
      <c r="B14" s="98" t="s">
        <v>115</v>
      </c>
      <c r="C14" s="99" t="s">
        <v>9</v>
      </c>
      <c r="D14" s="99" t="s">
        <v>7</v>
      </c>
      <c r="E14" s="99" t="s">
        <v>106</v>
      </c>
      <c r="F14" s="99" t="s">
        <v>107</v>
      </c>
      <c r="G14" s="100" t="s">
        <v>108</v>
      </c>
      <c r="H14" s="101" t="s">
        <v>13</v>
      </c>
      <c r="I14" s="101" t="s">
        <v>14</v>
      </c>
      <c r="J14" s="113" t="s">
        <v>15</v>
      </c>
    </row>
    <row r="15" spans="1:10" x14ac:dyDescent="0.35">
      <c r="A15" s="90" t="s">
        <v>110</v>
      </c>
      <c r="B15" s="91">
        <v>169</v>
      </c>
      <c r="C15" s="92">
        <v>0.1</v>
      </c>
      <c r="D15" s="93">
        <f>B15+(B15*C15)</f>
        <v>185.9</v>
      </c>
      <c r="E15" s="94">
        <v>20</v>
      </c>
      <c r="F15" s="94">
        <v>20</v>
      </c>
      <c r="G15" s="95"/>
      <c r="H15" s="95">
        <f>E15+F15+G15</f>
        <v>40</v>
      </c>
      <c r="I15" s="91">
        <f>B15*H15</f>
        <v>6760</v>
      </c>
      <c r="J15" s="114">
        <f>D15*H15</f>
        <v>7436</v>
      </c>
    </row>
    <row r="16" spans="1:10" x14ac:dyDescent="0.35">
      <c r="A16" s="90" t="s">
        <v>75</v>
      </c>
      <c r="B16" s="91">
        <v>2</v>
      </c>
      <c r="C16" s="92"/>
      <c r="D16" s="93">
        <f>B16+(B16*C16)</f>
        <v>2</v>
      </c>
      <c r="E16" s="94">
        <v>20</v>
      </c>
      <c r="F16" s="94">
        <v>20</v>
      </c>
      <c r="G16" s="95"/>
      <c r="H16" s="95">
        <f>E16+F16+G16</f>
        <v>40</v>
      </c>
      <c r="I16" s="91">
        <f>B16*H16</f>
        <v>80</v>
      </c>
      <c r="J16" s="114">
        <f>D16*H16</f>
        <v>80</v>
      </c>
    </row>
    <row r="17" spans="1:10" ht="15" thickBot="1" x14ac:dyDescent="0.4">
      <c r="A17" s="102" t="s">
        <v>74</v>
      </c>
      <c r="B17" s="103">
        <v>4</v>
      </c>
      <c r="C17" s="104"/>
      <c r="D17" s="105">
        <f>B17+(B17*C17)</f>
        <v>4</v>
      </c>
      <c r="E17" s="106">
        <v>20</v>
      </c>
      <c r="F17" s="106"/>
      <c r="G17" s="107"/>
      <c r="H17" s="107">
        <f>E17+F17+G17</f>
        <v>20</v>
      </c>
      <c r="I17" s="103">
        <f>B17*H17</f>
        <v>80</v>
      </c>
      <c r="J17" s="115">
        <f>D17*H17</f>
        <v>80</v>
      </c>
    </row>
    <row r="18" spans="1:10" ht="15" thickTop="1" x14ac:dyDescent="0.35">
      <c r="A18" s="130" t="s">
        <v>7</v>
      </c>
      <c r="B18" s="131"/>
      <c r="C18" s="132"/>
      <c r="D18" s="133"/>
      <c r="E18" s="134"/>
      <c r="F18" s="134"/>
      <c r="G18" s="135"/>
      <c r="H18" s="135"/>
      <c r="I18" s="131"/>
      <c r="J18" s="136">
        <f>SUM(J15:J17)</f>
        <v>7596</v>
      </c>
    </row>
    <row r="19" spans="1:10" s="96" customFormat="1" ht="15" thickBot="1" x14ac:dyDescent="0.4">
      <c r="A19" s="90"/>
      <c r="B19" s="91"/>
      <c r="C19" s="92"/>
      <c r="D19" s="93"/>
      <c r="E19" s="94"/>
      <c r="F19" s="94"/>
      <c r="G19" s="95"/>
      <c r="H19" s="95"/>
      <c r="I19" s="91"/>
      <c r="J19" s="114"/>
    </row>
    <row r="20" spans="1:10" s="96" customFormat="1" ht="15" thickBot="1" x14ac:dyDescent="0.4">
      <c r="A20" s="116" t="s">
        <v>111</v>
      </c>
      <c r="B20" s="99" t="s">
        <v>115</v>
      </c>
      <c r="C20" s="99" t="s">
        <v>9</v>
      </c>
      <c r="D20" s="99" t="s">
        <v>7</v>
      </c>
      <c r="E20" s="117"/>
      <c r="F20" s="117"/>
      <c r="G20" s="118"/>
      <c r="H20" s="118"/>
      <c r="I20" s="119"/>
      <c r="J20" s="121" t="s">
        <v>43</v>
      </c>
    </row>
    <row r="21" spans="1:10" s="96" customFormat="1" x14ac:dyDescent="0.35">
      <c r="A21" s="90" t="s">
        <v>112</v>
      </c>
      <c r="B21" s="91">
        <v>39</v>
      </c>
      <c r="C21" s="92">
        <v>0.17</v>
      </c>
      <c r="D21" s="124">
        <f>B21+(B21*C21)</f>
        <v>45.63</v>
      </c>
      <c r="E21" s="94"/>
      <c r="F21" s="94"/>
      <c r="G21" s="95"/>
      <c r="H21" s="95"/>
      <c r="I21" s="91"/>
      <c r="J21" s="122">
        <f>B21+(B21*C21)</f>
        <v>45.63</v>
      </c>
    </row>
    <row r="22" spans="1:10" s="96" customFormat="1" x14ac:dyDescent="0.35">
      <c r="A22" s="90" t="s">
        <v>121</v>
      </c>
      <c r="B22" s="91">
        <v>942</v>
      </c>
      <c r="C22" s="92">
        <v>0.17</v>
      </c>
      <c r="D22" s="124">
        <f t="shared" ref="D22:D25" si="1">B22+(B22*C22)</f>
        <v>1102.1400000000001</v>
      </c>
      <c r="E22" s="94"/>
      <c r="F22" s="94"/>
      <c r="G22" s="95"/>
      <c r="H22" s="95"/>
      <c r="I22" s="91"/>
      <c r="J22" s="122">
        <f>B22+(B22*C22)</f>
        <v>1102.1400000000001</v>
      </c>
    </row>
    <row r="23" spans="1:10" s="96" customFormat="1" x14ac:dyDescent="0.35">
      <c r="A23" s="90" t="s">
        <v>113</v>
      </c>
      <c r="B23" s="91">
        <v>45</v>
      </c>
      <c r="C23" s="92">
        <v>0.17</v>
      </c>
      <c r="D23" s="124">
        <f t="shared" si="1"/>
        <v>52.65</v>
      </c>
      <c r="E23" s="94"/>
      <c r="F23" s="94"/>
      <c r="G23" s="95"/>
      <c r="H23" s="95"/>
      <c r="I23" s="91"/>
      <c r="J23" s="122">
        <f>B23+(B23*C23)</f>
        <v>52.65</v>
      </c>
    </row>
    <row r="24" spans="1:10" s="96" customFormat="1" x14ac:dyDescent="0.35">
      <c r="A24" s="90" t="s">
        <v>114</v>
      </c>
      <c r="B24" s="91">
        <v>28</v>
      </c>
      <c r="C24" s="92">
        <v>0.17</v>
      </c>
      <c r="D24" s="124">
        <f t="shared" si="1"/>
        <v>32.76</v>
      </c>
      <c r="E24" s="94"/>
      <c r="F24" s="94"/>
      <c r="G24" s="95"/>
      <c r="H24" s="95"/>
      <c r="I24" s="91"/>
      <c r="J24" s="122">
        <f>B24+(B24*C24)</f>
        <v>32.76</v>
      </c>
    </row>
    <row r="25" spans="1:10" s="96" customFormat="1" ht="15" thickBot="1" x14ac:dyDescent="0.4">
      <c r="A25" s="102" t="s">
        <v>119</v>
      </c>
      <c r="B25" s="103">
        <v>372</v>
      </c>
      <c r="C25" s="104">
        <v>0.17</v>
      </c>
      <c r="D25" s="125">
        <f t="shared" si="1"/>
        <v>435.24</v>
      </c>
      <c r="E25" s="106"/>
      <c r="F25" s="106"/>
      <c r="G25" s="107"/>
      <c r="H25" s="107"/>
      <c r="I25" s="103"/>
      <c r="J25" s="123">
        <f>B25+(B25*C25)</f>
        <v>435.24</v>
      </c>
    </row>
    <row r="26" spans="1:10" s="96" customFormat="1" ht="15.5" thickTop="1" thickBot="1" x14ac:dyDescent="0.4">
      <c r="A26" s="137" t="s">
        <v>7</v>
      </c>
      <c r="B26" s="138"/>
      <c r="C26" s="139"/>
      <c r="D26" s="140"/>
      <c r="E26" s="141"/>
      <c r="F26" s="141"/>
      <c r="G26" s="142"/>
      <c r="H26" s="142"/>
      <c r="I26" s="138"/>
      <c r="J26" s="143">
        <f>SUM(J21:J25)</f>
        <v>1668.4200000000003</v>
      </c>
    </row>
    <row r="27" spans="1:10" s="96" customFormat="1" x14ac:dyDescent="0.35">
      <c r="A27" s="120"/>
      <c r="B27" s="91"/>
      <c r="C27" s="92"/>
      <c r="D27" s="93"/>
      <c r="E27" s="94"/>
      <c r="F27" s="94"/>
      <c r="G27" s="95"/>
      <c r="H27" s="95"/>
      <c r="I27" s="91"/>
      <c r="J27" s="108"/>
    </row>
    <row r="28" spans="1:10" s="96" customFormat="1" ht="15" thickBot="1" x14ac:dyDescent="0.4">
      <c r="A28" s="144" t="s">
        <v>117</v>
      </c>
      <c r="B28" s="145"/>
      <c r="C28" s="146"/>
      <c r="D28" s="147"/>
      <c r="E28" s="148"/>
      <c r="F28" s="148"/>
      <c r="G28" s="149"/>
      <c r="H28" s="149"/>
      <c r="I28" s="145"/>
      <c r="J28" s="150"/>
    </row>
    <row r="29" spans="1:10" ht="15" thickBot="1" x14ac:dyDescent="0.4">
      <c r="A29" s="97" t="s">
        <v>109</v>
      </c>
      <c r="B29" s="98" t="s">
        <v>115</v>
      </c>
      <c r="C29" s="99" t="s">
        <v>9</v>
      </c>
      <c r="D29" s="99" t="s">
        <v>7</v>
      </c>
      <c r="E29" s="99" t="s">
        <v>106</v>
      </c>
      <c r="F29" s="99" t="s">
        <v>107</v>
      </c>
      <c r="G29" s="100" t="s">
        <v>108</v>
      </c>
      <c r="H29" s="101" t="s">
        <v>13</v>
      </c>
      <c r="I29" s="101" t="s">
        <v>14</v>
      </c>
      <c r="J29" s="113" t="s">
        <v>15</v>
      </c>
    </row>
    <row r="30" spans="1:10" x14ac:dyDescent="0.35">
      <c r="A30" s="90" t="s">
        <v>118</v>
      </c>
      <c r="B30" s="91">
        <v>270</v>
      </c>
      <c r="C30" s="92">
        <v>0.1</v>
      </c>
      <c r="D30" s="93">
        <f>B30+(B30*C30)</f>
        <v>297</v>
      </c>
      <c r="E30" s="94">
        <v>20</v>
      </c>
      <c r="F30" s="94">
        <v>20</v>
      </c>
      <c r="G30" s="95"/>
      <c r="H30" s="95">
        <f>E30+F30+G30</f>
        <v>40</v>
      </c>
      <c r="I30" s="91">
        <f>B30*H30</f>
        <v>10800</v>
      </c>
      <c r="J30" s="114">
        <f>D30*H30</f>
        <v>11880</v>
      </c>
    </row>
    <row r="31" spans="1:10" x14ac:dyDescent="0.35">
      <c r="A31" s="90" t="s">
        <v>75</v>
      </c>
      <c r="B31" s="91">
        <v>3</v>
      </c>
      <c r="C31" s="92"/>
      <c r="D31" s="93">
        <f>B31+(B31*C31)</f>
        <v>3</v>
      </c>
      <c r="E31" s="94">
        <v>20</v>
      </c>
      <c r="F31" s="94">
        <v>20</v>
      </c>
      <c r="G31" s="95"/>
      <c r="H31" s="95">
        <f>E31+F31+G31</f>
        <v>40</v>
      </c>
      <c r="I31" s="91">
        <f>B31*H31</f>
        <v>120</v>
      </c>
      <c r="J31" s="114">
        <f>D31*H31</f>
        <v>120</v>
      </c>
    </row>
    <row r="32" spans="1:10" ht="15" thickBot="1" x14ac:dyDescent="0.4">
      <c r="A32" s="102" t="s">
        <v>74</v>
      </c>
      <c r="B32" s="103">
        <v>4</v>
      </c>
      <c r="C32" s="104"/>
      <c r="D32" s="105">
        <f>B32+(B32*C32)</f>
        <v>4</v>
      </c>
      <c r="E32" s="106">
        <v>20</v>
      </c>
      <c r="F32" s="106"/>
      <c r="G32" s="107"/>
      <c r="H32" s="107">
        <f>E32+F32+G32</f>
        <v>20</v>
      </c>
      <c r="I32" s="103">
        <f>B32*H32</f>
        <v>80</v>
      </c>
      <c r="J32" s="115">
        <f>D32*H32</f>
        <v>80</v>
      </c>
    </row>
    <row r="33" spans="1:10" ht="15" thickTop="1" x14ac:dyDescent="0.35">
      <c r="A33" s="130" t="s">
        <v>7</v>
      </c>
      <c r="B33" s="131"/>
      <c r="C33" s="132"/>
      <c r="D33" s="133"/>
      <c r="E33" s="134"/>
      <c r="F33" s="134"/>
      <c r="G33" s="135"/>
      <c r="H33" s="135"/>
      <c r="I33" s="131"/>
      <c r="J33" s="136">
        <f>SUM(J30:J32)</f>
        <v>12080</v>
      </c>
    </row>
    <row r="34" spans="1:10" ht="15" thickBot="1" x14ac:dyDescent="0.4">
      <c r="A34" s="90"/>
      <c r="B34" s="91"/>
      <c r="C34" s="92"/>
      <c r="D34" s="93"/>
      <c r="E34" s="94"/>
      <c r="F34" s="94"/>
      <c r="G34" s="95"/>
      <c r="H34" s="95"/>
      <c r="I34" s="91"/>
      <c r="J34" s="114"/>
    </row>
    <row r="35" spans="1:10" ht="15" thickBot="1" x14ac:dyDescent="0.4">
      <c r="A35" s="116" t="s">
        <v>111</v>
      </c>
      <c r="B35" s="99" t="s">
        <v>115</v>
      </c>
      <c r="C35" s="99" t="s">
        <v>9</v>
      </c>
      <c r="D35" s="99" t="s">
        <v>7</v>
      </c>
      <c r="E35" s="117"/>
      <c r="F35" s="117"/>
      <c r="G35" s="118"/>
      <c r="H35" s="118"/>
      <c r="I35" s="119"/>
      <c r="J35" s="121" t="s">
        <v>43</v>
      </c>
    </row>
    <row r="36" spans="1:10" x14ac:dyDescent="0.35">
      <c r="A36" s="90" t="s">
        <v>121</v>
      </c>
      <c r="B36" s="91">
        <v>942</v>
      </c>
      <c r="C36" s="92">
        <v>0.17</v>
      </c>
      <c r="D36" s="124">
        <f t="shared" ref="D36" si="2">B36+(B36*C36)</f>
        <v>1102.1400000000001</v>
      </c>
      <c r="E36" s="94"/>
      <c r="F36" s="94"/>
      <c r="G36" s="95"/>
      <c r="H36" s="95"/>
      <c r="I36" s="91"/>
      <c r="J36" s="129">
        <f>B36+(B36*C36)</f>
        <v>1102.1400000000001</v>
      </c>
    </row>
    <row r="37" spans="1:10" x14ac:dyDescent="0.35">
      <c r="A37" s="90" t="s">
        <v>119</v>
      </c>
      <c r="B37" s="91">
        <v>372</v>
      </c>
      <c r="C37" s="92">
        <v>0.17</v>
      </c>
      <c r="D37" s="124">
        <f>B37+(B37*C37)</f>
        <v>435.24</v>
      </c>
      <c r="E37" s="94"/>
      <c r="F37" s="94"/>
      <c r="G37" s="95"/>
      <c r="H37" s="95"/>
      <c r="I37" s="91"/>
      <c r="J37" s="129">
        <f>D37</f>
        <v>435.24</v>
      </c>
    </row>
    <row r="38" spans="1:10" x14ac:dyDescent="0.35">
      <c r="A38" s="90" t="s">
        <v>120</v>
      </c>
      <c r="B38" s="91">
        <v>594</v>
      </c>
      <c r="C38" s="92">
        <v>0.17</v>
      </c>
      <c r="D38" s="124">
        <f>B38+(B38*C38)</f>
        <v>694.98</v>
      </c>
      <c r="E38" s="94"/>
      <c r="F38" s="94"/>
      <c r="G38" s="95"/>
      <c r="H38" s="95"/>
      <c r="I38" s="91"/>
      <c r="J38" s="129">
        <f>D38</f>
        <v>694.98</v>
      </c>
    </row>
    <row r="39" spans="1:10" ht="15" thickBot="1" x14ac:dyDescent="0.4">
      <c r="A39" s="137"/>
      <c r="B39" s="138"/>
      <c r="C39" s="139"/>
      <c r="D39" s="140"/>
      <c r="E39" s="141"/>
      <c r="F39" s="141"/>
      <c r="G39" s="142"/>
      <c r="H39" s="142"/>
      <c r="I39" s="138"/>
      <c r="J39" s="143"/>
    </row>
    <row r="41" spans="1:10" ht="15" thickBot="1" x14ac:dyDescent="0.4">
      <c r="A41" s="154" t="s">
        <v>122</v>
      </c>
      <c r="B41" s="155"/>
      <c r="C41" s="155"/>
      <c r="D41" s="155"/>
      <c r="E41" s="155"/>
      <c r="F41" s="155"/>
      <c r="G41" s="155"/>
      <c r="H41" s="155"/>
      <c r="I41" s="155"/>
      <c r="J41" s="155"/>
    </row>
    <row r="42" spans="1:10" ht="15" thickBot="1" x14ac:dyDescent="0.4">
      <c r="A42" s="97" t="s">
        <v>109</v>
      </c>
      <c r="B42" s="98" t="s">
        <v>115</v>
      </c>
      <c r="C42" s="99" t="s">
        <v>9</v>
      </c>
      <c r="D42" s="99" t="s">
        <v>7</v>
      </c>
      <c r="E42" s="99" t="s">
        <v>106</v>
      </c>
      <c r="F42" s="99" t="s">
        <v>107</v>
      </c>
      <c r="G42" s="100" t="s">
        <v>108</v>
      </c>
      <c r="H42" s="101" t="s">
        <v>13</v>
      </c>
      <c r="I42" s="101" t="s">
        <v>14</v>
      </c>
      <c r="J42" s="113" t="s">
        <v>15</v>
      </c>
    </row>
    <row r="43" spans="1:10" x14ac:dyDescent="0.35">
      <c r="A43" s="90" t="s">
        <v>118</v>
      </c>
      <c r="B43" s="91">
        <v>215</v>
      </c>
      <c r="C43" s="92">
        <v>0.1</v>
      </c>
      <c r="D43" s="93">
        <f>B43+(B43*C43)</f>
        <v>236.5</v>
      </c>
      <c r="E43" s="94">
        <v>20</v>
      </c>
      <c r="F43" s="94">
        <v>20</v>
      </c>
      <c r="G43" s="95"/>
      <c r="H43" s="95">
        <f>E43+F43+G43</f>
        <v>40</v>
      </c>
      <c r="I43" s="91">
        <f>B43*H43</f>
        <v>8600</v>
      </c>
      <c r="J43" s="114">
        <f>D43*H43</f>
        <v>9460</v>
      </c>
    </row>
    <row r="44" spans="1:10" x14ac:dyDescent="0.35">
      <c r="A44" s="90" t="s">
        <v>75</v>
      </c>
      <c r="B44" s="91"/>
      <c r="C44" s="92"/>
      <c r="D44" s="93">
        <f>B44+(B44*C44)</f>
        <v>0</v>
      </c>
      <c r="E44" s="94">
        <v>20</v>
      </c>
      <c r="F44" s="94">
        <v>20</v>
      </c>
      <c r="G44" s="95"/>
      <c r="H44" s="95">
        <f>E44+F44+G44</f>
        <v>40</v>
      </c>
      <c r="I44" s="91">
        <f>B44*H44</f>
        <v>0</v>
      </c>
      <c r="J44" s="114">
        <f>D44*H44</f>
        <v>0</v>
      </c>
    </row>
    <row r="45" spans="1:10" ht="15" thickBot="1" x14ac:dyDescent="0.4">
      <c r="A45" s="102" t="s">
        <v>74</v>
      </c>
      <c r="B45" s="103">
        <v>2</v>
      </c>
      <c r="C45" s="104"/>
      <c r="D45" s="105">
        <f>B45+(B45*C45)</f>
        <v>2</v>
      </c>
      <c r="E45" s="106">
        <v>20</v>
      </c>
      <c r="F45" s="106"/>
      <c r="G45" s="107"/>
      <c r="H45" s="107">
        <f>E45+F45+G45</f>
        <v>20</v>
      </c>
      <c r="I45" s="103">
        <f>B45*H45</f>
        <v>40</v>
      </c>
      <c r="J45" s="115">
        <f>D45*H45</f>
        <v>40</v>
      </c>
    </row>
    <row r="46" spans="1:10" ht="15" thickTop="1" x14ac:dyDescent="0.35">
      <c r="A46" s="130" t="s">
        <v>7</v>
      </c>
      <c r="B46" s="131"/>
      <c r="C46" s="132"/>
      <c r="D46" s="133"/>
      <c r="E46" s="134"/>
      <c r="F46" s="134"/>
      <c r="G46" s="135"/>
      <c r="H46" s="135"/>
      <c r="I46" s="131"/>
      <c r="J46" s="136">
        <f>SUM(J43:J45)</f>
        <v>9500</v>
      </c>
    </row>
    <row r="47" spans="1:10" ht="15" thickBot="1" x14ac:dyDescent="0.4">
      <c r="A47" s="90"/>
      <c r="B47" s="91"/>
      <c r="C47" s="92"/>
      <c r="D47" s="93"/>
      <c r="E47" s="94"/>
      <c r="F47" s="94"/>
      <c r="G47" s="95"/>
      <c r="H47" s="95"/>
      <c r="I47" s="91"/>
      <c r="J47" s="114"/>
    </row>
    <row r="48" spans="1:10" ht="15" thickBot="1" x14ac:dyDescent="0.4">
      <c r="A48" s="116" t="s">
        <v>111</v>
      </c>
      <c r="B48" s="99" t="s">
        <v>115</v>
      </c>
      <c r="C48" s="99" t="s">
        <v>9</v>
      </c>
      <c r="D48" s="99" t="s">
        <v>7</v>
      </c>
      <c r="E48" s="117"/>
      <c r="F48" s="117"/>
      <c r="G48" s="118"/>
      <c r="H48" s="118"/>
      <c r="I48" s="119"/>
      <c r="J48" s="121" t="s">
        <v>43</v>
      </c>
    </row>
    <row r="49" spans="1:10" x14ac:dyDescent="0.35">
      <c r="A49" s="90"/>
      <c r="B49" s="91"/>
      <c r="C49" s="92"/>
      <c r="D49" s="124"/>
      <c r="E49" s="94"/>
      <c r="F49" s="94"/>
      <c r="G49" s="95"/>
      <c r="H49" s="95"/>
      <c r="I49" s="91"/>
      <c r="J49" s="129"/>
    </row>
    <row r="50" spans="1:10" x14ac:dyDescent="0.35">
      <c r="A50" s="90"/>
      <c r="B50" s="91"/>
      <c r="C50" s="92"/>
      <c r="D50" s="124"/>
      <c r="E50" s="94"/>
      <c r="F50" s="94"/>
      <c r="G50" s="95"/>
      <c r="H50" s="95"/>
      <c r="I50" s="91"/>
      <c r="J50" s="129"/>
    </row>
    <row r="51" spans="1:10" x14ac:dyDescent="0.35">
      <c r="A51" s="90"/>
      <c r="B51" s="91"/>
      <c r="C51" s="92"/>
      <c r="D51" s="124"/>
      <c r="E51" s="94"/>
      <c r="F51" s="94"/>
      <c r="G51" s="95"/>
      <c r="H51" s="95"/>
      <c r="I51" s="91"/>
      <c r="J51" s="129"/>
    </row>
    <row r="52" spans="1:10" ht="15" thickBot="1" x14ac:dyDescent="0.4">
      <c r="A52" s="137"/>
      <c r="B52" s="138"/>
      <c r="C52" s="139"/>
      <c r="D52" s="140"/>
      <c r="E52" s="141"/>
      <c r="F52" s="141"/>
      <c r="G52" s="142"/>
      <c r="H52" s="142"/>
      <c r="I52" s="138"/>
      <c r="J52" s="143"/>
    </row>
  </sheetData>
  <mergeCells count="4">
    <mergeCell ref="F3:I3"/>
    <mergeCell ref="F4:I6"/>
    <mergeCell ref="F8:I10"/>
    <mergeCell ref="F7: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C3F7-404A-4B76-A804-1ACA2A7B9891}">
  <dimension ref="A1:C5"/>
  <sheetViews>
    <sheetView workbookViewId="0">
      <selection activeCell="C9" sqref="C9"/>
    </sheetView>
  </sheetViews>
  <sheetFormatPr baseColWidth="10" defaultRowHeight="14.5" x14ac:dyDescent="0.35"/>
  <cols>
    <col min="2" max="2" width="26.26953125" bestFit="1" customWidth="1"/>
    <col min="3" max="3" width="13.54296875" bestFit="1" customWidth="1"/>
  </cols>
  <sheetData>
    <row r="1" spans="1:3" x14ac:dyDescent="0.35">
      <c r="A1" s="55" t="s">
        <v>76</v>
      </c>
    </row>
    <row r="2" spans="1:3" x14ac:dyDescent="0.35">
      <c r="A2" s="55" t="s">
        <v>77</v>
      </c>
      <c r="B2" s="55" t="s">
        <v>97</v>
      </c>
    </row>
    <row r="3" spans="1:3" x14ac:dyDescent="0.35">
      <c r="A3" s="55" t="s">
        <v>78</v>
      </c>
      <c r="B3" s="127">
        <f>Hilton!H17+Hilton!H24+Hilton!H28+Hilton!H31</f>
        <v>31201</v>
      </c>
      <c r="C3" s="62"/>
    </row>
    <row r="4" spans="1:3" x14ac:dyDescent="0.35">
      <c r="A4" s="55" t="s">
        <v>79</v>
      </c>
      <c r="B4" s="127">
        <f>RIU!H16+RIU!H29+RIU!H33+RIU!H41</f>
        <v>39595.75</v>
      </c>
      <c r="C4" s="62"/>
    </row>
    <row r="5" spans="1:3" x14ac:dyDescent="0.35">
      <c r="A5" s="55" t="s">
        <v>92</v>
      </c>
      <c r="B5" s="128">
        <f>Marriot!H18+Marriot!H28+Marriot!H32+Marriot!H36</f>
        <v>42725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aa7ac4-88c4-436c-877e-b3bc45cddea2">
      <Terms xmlns="http://schemas.microsoft.com/office/infopath/2007/PartnerControls"/>
    </lcf76f155ced4ddcb4097134ff3c332f>
    <TaxCatchAll xmlns="c87075f5-26ca-4b34-ba91-21dd4266a4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867AE96AF0E6449785478D9A93FD81" ma:contentTypeVersion="14" ma:contentTypeDescription="Crear nuevo documento." ma:contentTypeScope="" ma:versionID="cea6a4eecd584698d0684dbda9a58499">
  <xsd:schema xmlns:xsd="http://www.w3.org/2001/XMLSchema" xmlns:xs="http://www.w3.org/2001/XMLSchema" xmlns:p="http://schemas.microsoft.com/office/2006/metadata/properties" xmlns:ns2="27aa7ac4-88c4-436c-877e-b3bc45cddea2" xmlns:ns3="c87075f5-26ca-4b34-ba91-21dd4266a411" xmlns:ns4="49ffa8dc-e097-47a2-882c-2a7ac5e7108c" targetNamespace="http://schemas.microsoft.com/office/2006/metadata/properties" ma:root="true" ma:fieldsID="9bc20ffc6ff8f978c558f8a7b11d2f1c" ns2:_="" ns3:_="" ns4:_="">
    <xsd:import namespace="27aa7ac4-88c4-436c-877e-b3bc45cddea2"/>
    <xsd:import namespace="c87075f5-26ca-4b34-ba91-21dd4266a411"/>
    <xsd:import namespace="49ffa8dc-e097-47a2-882c-2a7ac5e71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a7ac4-88c4-436c-877e-b3bc45cdd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0b6c67c7-3800-4887-8484-6082c082a2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075f5-26ca-4b34-ba91-21dd4266a41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407e40d-3536-4523-9bdd-7c88b3ea4c66}" ma:internalName="TaxCatchAll" ma:showField="CatchAllData" ma:web="c87075f5-26ca-4b34-ba91-21dd4266a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fa8dc-e097-47a2-882c-2a7ac5e7108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591264-252F-4DEE-B05F-6FC7CD282C88}">
  <ds:schemaRefs>
    <ds:schemaRef ds:uri="http://schemas.microsoft.com/office/2006/metadata/properties"/>
    <ds:schemaRef ds:uri="http://schemas.microsoft.com/office/infopath/2007/PartnerControls"/>
    <ds:schemaRef ds:uri="27aa7ac4-88c4-436c-877e-b3bc45cddea2"/>
    <ds:schemaRef ds:uri="c87075f5-26ca-4b34-ba91-21dd4266a411"/>
  </ds:schemaRefs>
</ds:datastoreItem>
</file>

<file path=customXml/itemProps2.xml><?xml version="1.0" encoding="utf-8"?>
<ds:datastoreItem xmlns:ds="http://schemas.openxmlformats.org/officeDocument/2006/customXml" ds:itemID="{9433BB0F-BB69-48D5-96AB-A08E2277FC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6B3B73-79DB-4168-8B78-3691CE82C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aa7ac4-88c4-436c-877e-b3bc45cddea2"/>
    <ds:schemaRef ds:uri="c87075f5-26ca-4b34-ba91-21dd4266a411"/>
    <ds:schemaRef ds:uri="49ffa8dc-e097-47a2-882c-2a7ac5e71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Hilton</vt:lpstr>
      <vt:lpstr>RIU</vt:lpstr>
      <vt:lpstr>Marriot</vt:lpstr>
      <vt:lpstr>Fin de Semana</vt:lpstr>
      <vt:lpstr>Comparativo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Michaelle Fragoso</dc:creator>
  <cp:lastModifiedBy>Michaelle Fragoso</cp:lastModifiedBy>
  <dcterms:created xsi:type="dcterms:W3CDTF">2024-01-04T15:47:12Z</dcterms:created>
  <dcterms:modified xsi:type="dcterms:W3CDTF">2024-01-10T21:38:51Z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0x01010009867AE96AF0E6449785478D9A93FD81</vt:lpwstr>
  </property>
  <property fmtid="{D5CDD505-2E9C-101B-9397-08002B2CF9AE}" pid="3" name="MediaServiceImageTags">
    <vt:lpwstr/>
  </property>
</Properties>
</file>